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xl/worksheets/sheet8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docProps/custom.xml" ContentType="application/vnd.openxmlformats-officedocument.custom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heckCompatibility="1" defaultThemeVersion="124226"/>
  <bookViews>
    <workbookView xWindow="120" yWindow="210" windowWidth="15240" windowHeight="7605" tabRatio="829" activeTab="2"/>
  </bookViews>
  <sheets>
    <sheet name="Bank &amp; Tax Info" sheetId="30" r:id="rId1"/>
    <sheet name="SUMMARY" sheetId="29" r:id="rId2"/>
    <sheet name="Wells Fargo - Checking" sheetId="5" r:id="rId3"/>
    <sheet name="2016 actuals" sheetId="31" r:id="rId4"/>
    <sheet name="Wells Fargo - MoneyMarket" sheetId="26" r:id="rId5"/>
    <sheet name="PayPal" sheetId="27" r:id="rId6"/>
    <sheet name="PayPal-invoices sent" sheetId="28" r:id="rId7"/>
    <sheet name="eventbrite" sheetId="22" r:id="rId8"/>
    <sheet name="2012 Tech-It-Out Webinar" sheetId="11" state="hidden" r:id="rId9"/>
    <sheet name="Download from Wells Fargo" sheetId="32" r:id="rId10"/>
  </sheets>
  <externalReferences>
    <externalReference r:id="rId11"/>
  </externalReferences>
  <definedNames>
    <definedName name="_xlnm._FilterDatabase" localSheetId="9" hidden="1">'Download from Wells Fargo'!$A$1:$E$54</definedName>
    <definedName name="_xlnm._FilterDatabase" localSheetId="5" hidden="1">PayPal!$A$4:$J$36</definedName>
    <definedName name="_xlnm._FilterDatabase" localSheetId="6" hidden="1">'PayPal-invoices sent'!$A$4:$F$17</definedName>
    <definedName name="_xlnm._FilterDatabase" localSheetId="2" hidden="1">'Wells Fargo - Checking'!$A$4:$K$68</definedName>
    <definedName name="_xlnm._FilterDatabase" localSheetId="4" hidden="1">'Wells Fargo - MoneyMarket'!$A$4:$K$18</definedName>
    <definedName name="event" localSheetId="0">'[1]Wells Fargo - Checking'!$E$63:$E$74</definedName>
    <definedName name="event" localSheetId="5">PayPal!$D$42:$D$46</definedName>
    <definedName name="event" localSheetId="6">'PayPal-invoices sent'!#REF!</definedName>
    <definedName name="event" localSheetId="4">'Wells Fargo - MoneyMarket'!$E$24:$E$28</definedName>
    <definedName name="event">'Wells Fargo - Checking'!$E$70:$E$81</definedName>
    <definedName name="type" localSheetId="0">'[1]Wells Fargo - Checking'!$B$63:$B$65</definedName>
    <definedName name="type" localSheetId="5">PayPal!$B$42:$B$43</definedName>
    <definedName name="type" localSheetId="6">'PayPal-invoices sent'!#REF!</definedName>
    <definedName name="type" localSheetId="4">'Wells Fargo - MoneyMarket'!$B$24:$B$25</definedName>
    <definedName name="type">'Wells Fargo - Checking'!$B$70:$B$72</definedName>
  </definedNames>
  <calcPr calcId="145621" concurrentCalc="0"/>
</workbook>
</file>

<file path=xl/calcChain.xml><?xml version="1.0" encoding="utf-8"?>
<calcChain xmlns="http://schemas.openxmlformats.org/spreadsheetml/2006/main">
  <c r="I59" i="5" l="1"/>
  <c r="I60" i="5"/>
  <c r="I61" i="5"/>
  <c r="I62" i="5"/>
  <c r="I63" i="5"/>
  <c r="I45" i="5"/>
  <c r="I46" i="5"/>
  <c r="I47" i="5"/>
  <c r="I48" i="5"/>
  <c r="I49" i="5"/>
  <c r="I50" i="5"/>
  <c r="I51" i="5"/>
  <c r="I52" i="5"/>
  <c r="I53" i="5"/>
  <c r="I54" i="5"/>
  <c r="I55" i="5"/>
  <c r="I56" i="5"/>
  <c r="I57" i="5"/>
  <c r="I58" i="5"/>
  <c r="I29" i="5"/>
  <c r="I30" i="5"/>
  <c r="I31" i="5"/>
  <c r="I32" i="5"/>
  <c r="I33" i="5"/>
  <c r="I34" i="5"/>
  <c r="I35" i="5"/>
  <c r="I36" i="5"/>
  <c r="I37" i="5"/>
  <c r="I38" i="5"/>
  <c r="I39" i="5"/>
  <c r="I40" i="5"/>
  <c r="I41" i="5"/>
  <c r="I42" i="5"/>
  <c r="I43" i="5"/>
  <c r="I44" i="5"/>
  <c r="H67" i="5"/>
  <c r="H69" i="5"/>
  <c r="G67" i="5"/>
  <c r="G69" i="5"/>
  <c r="Q2" i="32"/>
  <c r="R2" i="32"/>
  <c r="Q3" i="32"/>
  <c r="R3" i="32"/>
  <c r="Q4" i="32"/>
  <c r="R4" i="32"/>
  <c r="Q5" i="32"/>
  <c r="R5" i="32"/>
  <c r="Q6" i="32"/>
  <c r="R6" i="32"/>
  <c r="Q7" i="32"/>
  <c r="R7" i="32"/>
  <c r="Q8" i="32"/>
  <c r="R8" i="32"/>
  <c r="Q9" i="32"/>
  <c r="R9" i="32"/>
  <c r="Q10" i="32"/>
  <c r="R10" i="32"/>
  <c r="Q11" i="32"/>
  <c r="R11" i="32"/>
  <c r="Q12" i="32"/>
  <c r="R12" i="32"/>
  <c r="Q13" i="32"/>
  <c r="R13" i="32"/>
  <c r="Q14" i="32"/>
  <c r="R14" i="32"/>
  <c r="Q15" i="32"/>
  <c r="R15" i="32"/>
  <c r="Q16" i="32"/>
  <c r="R16" i="32"/>
  <c r="Q17" i="32"/>
  <c r="R17" i="32"/>
  <c r="Q18" i="32"/>
  <c r="R18" i="32"/>
  <c r="Q19" i="32"/>
  <c r="R19" i="32"/>
  <c r="Q20" i="32"/>
  <c r="R20" i="32"/>
  <c r="Q21" i="32"/>
  <c r="R21" i="32"/>
  <c r="Q22" i="32"/>
  <c r="R22" i="32"/>
  <c r="Q23" i="32"/>
  <c r="R23" i="32"/>
  <c r="Q24" i="32"/>
  <c r="R24" i="32"/>
  <c r="Q25" i="32"/>
  <c r="R25" i="32"/>
  <c r="Q26" i="32"/>
  <c r="R26" i="32"/>
  <c r="Q27" i="32"/>
  <c r="R27" i="32"/>
  <c r="Q28" i="32"/>
  <c r="R28" i="32"/>
  <c r="Q29" i="32"/>
  <c r="R29" i="32"/>
  <c r="Q30" i="32"/>
  <c r="R30" i="32"/>
  <c r="Q31" i="32"/>
  <c r="R31" i="32"/>
  <c r="Q32" i="32"/>
  <c r="R32" i="32"/>
  <c r="Q33" i="32"/>
  <c r="R33" i="32"/>
  <c r="Q34" i="32"/>
  <c r="R34" i="32"/>
  <c r="Q35" i="32"/>
  <c r="R35" i="32"/>
  <c r="Q36" i="32"/>
  <c r="R36" i="32"/>
  <c r="Q37" i="32"/>
  <c r="R37" i="32"/>
  <c r="Q38" i="32"/>
  <c r="R38" i="32"/>
  <c r="Q39" i="32"/>
  <c r="R39" i="32"/>
  <c r="Q40" i="32"/>
  <c r="R40" i="32"/>
  <c r="Q41" i="32"/>
  <c r="R41" i="32"/>
  <c r="Q42" i="32"/>
  <c r="R42" i="32"/>
  <c r="Q43" i="32"/>
  <c r="R43" i="32"/>
  <c r="Q44" i="32"/>
  <c r="R44" i="32"/>
  <c r="Q45" i="32"/>
  <c r="R45" i="32"/>
  <c r="Q46" i="32"/>
  <c r="R46" i="32"/>
  <c r="Q47" i="32"/>
  <c r="R47" i="32"/>
  <c r="Q48" i="32"/>
  <c r="R48" i="32"/>
  <c r="Q49" i="32"/>
  <c r="R49" i="32"/>
  <c r="Q50" i="32"/>
  <c r="R50" i="32"/>
  <c r="Q51" i="32"/>
  <c r="R51" i="32"/>
  <c r="Q52" i="32"/>
  <c r="R52" i="32"/>
  <c r="Q53" i="32"/>
  <c r="R53" i="32"/>
  <c r="Q54" i="32"/>
  <c r="R54" i="32"/>
  <c r="I7" i="5"/>
  <c r="I8" i="5"/>
  <c r="I9" i="5"/>
  <c r="I10" i="5"/>
  <c r="I11" i="5"/>
  <c r="I12" i="5"/>
  <c r="I13" i="5"/>
  <c r="I14" i="5"/>
  <c r="I15" i="5"/>
  <c r="I16" i="5"/>
  <c r="I17" i="5"/>
  <c r="I18" i="5"/>
  <c r="I19" i="5"/>
  <c r="I20" i="5"/>
  <c r="I21" i="5"/>
  <c r="I22" i="5"/>
  <c r="I23" i="5"/>
  <c r="I24" i="5"/>
  <c r="I25" i="5"/>
  <c r="I26" i="5"/>
  <c r="I27" i="5"/>
  <c r="I28" i="5"/>
  <c r="F4" i="31"/>
  <c r="C6" i="31"/>
  <c r="F6" i="31"/>
  <c r="F7" i="31"/>
  <c r="C8" i="31"/>
  <c r="F8" i="31"/>
  <c r="F9" i="31"/>
  <c r="C10" i="31"/>
  <c r="D10" i="31"/>
  <c r="E10" i="31"/>
  <c r="F10" i="31"/>
  <c r="D11" i="31"/>
  <c r="F11" i="31"/>
  <c r="E12" i="31"/>
  <c r="F12" i="31"/>
  <c r="F13" i="31"/>
  <c r="F14" i="31"/>
  <c r="F16" i="31"/>
  <c r="F17" i="31"/>
  <c r="F19" i="31"/>
  <c r="F22" i="31"/>
  <c r="F23" i="31"/>
  <c r="F24" i="31"/>
  <c r="F25" i="31"/>
  <c r="F26" i="31"/>
  <c r="F27" i="31"/>
  <c r="F28" i="31"/>
  <c r="F29" i="31"/>
  <c r="F30" i="31"/>
  <c r="D31" i="31"/>
  <c r="F31" i="31"/>
  <c r="E32" i="31"/>
  <c r="F32" i="31"/>
  <c r="F33" i="31"/>
  <c r="F34" i="31"/>
  <c r="E35" i="31"/>
  <c r="F35" i="31"/>
  <c r="F36" i="31"/>
  <c r="F39" i="31"/>
  <c r="F41" i="31"/>
  <c r="F42" i="31"/>
  <c r="F43" i="31"/>
  <c r="B44" i="31"/>
  <c r="C44" i="31"/>
  <c r="D44" i="31"/>
  <c r="E44" i="31"/>
  <c r="F44" i="31"/>
  <c r="F46" i="31"/>
  <c r="F48" i="31"/>
  <c r="F49" i="31"/>
  <c r="F52" i="31"/>
  <c r="F53" i="31"/>
  <c r="F54" i="31"/>
  <c r="B55" i="31"/>
  <c r="C55" i="31"/>
  <c r="F55" i="31"/>
  <c r="B56" i="31"/>
  <c r="F56" i="31"/>
  <c r="F57" i="31"/>
  <c r="F58" i="31"/>
  <c r="F59" i="31"/>
  <c r="F61" i="31"/>
  <c r="F63" i="31"/>
  <c r="F64" i="31"/>
  <c r="E19" i="31"/>
  <c r="E59" i="31"/>
  <c r="E61" i="31"/>
  <c r="E64" i="31"/>
  <c r="D19" i="31"/>
  <c r="D59" i="31"/>
  <c r="D61" i="31"/>
  <c r="D64" i="31"/>
  <c r="C19" i="31"/>
  <c r="C59" i="31"/>
  <c r="C61" i="31"/>
  <c r="C64" i="31"/>
  <c r="B19" i="31"/>
  <c r="B59" i="31"/>
  <c r="B61" i="31"/>
  <c r="B64" i="31"/>
  <c r="G4" i="31"/>
  <c r="G19" i="31"/>
  <c r="G59" i="31"/>
  <c r="G61" i="31"/>
  <c r="K63" i="31"/>
  <c r="J63" i="31"/>
  <c r="H19" i="31"/>
  <c r="H22" i="31"/>
  <c r="H23" i="31"/>
  <c r="H24" i="31"/>
  <c r="H25" i="31"/>
  <c r="H26" i="31"/>
  <c r="H27" i="31"/>
  <c r="H28" i="31"/>
  <c r="H29" i="31"/>
  <c r="H30" i="31"/>
  <c r="H31" i="31"/>
  <c r="H32" i="31"/>
  <c r="H33" i="31"/>
  <c r="H34" i="31"/>
  <c r="H35" i="31"/>
  <c r="H36" i="31"/>
  <c r="H37" i="31"/>
  <c r="H39" i="31"/>
  <c r="H41" i="31"/>
  <c r="H42" i="31"/>
  <c r="H43" i="31"/>
  <c r="H44" i="31"/>
  <c r="H46" i="31"/>
  <c r="H48" i="31"/>
  <c r="H49" i="31"/>
  <c r="H50" i="31"/>
  <c r="H52" i="31"/>
  <c r="H53" i="31"/>
  <c r="H54" i="31"/>
  <c r="H55" i="31"/>
  <c r="H56" i="31"/>
  <c r="H57" i="31"/>
  <c r="H58" i="31"/>
  <c r="H59" i="31"/>
  <c r="H61" i="31"/>
  <c r="H17" i="31"/>
  <c r="H16" i="31"/>
  <c r="H15" i="31"/>
  <c r="H14" i="31"/>
  <c r="H13" i="31"/>
  <c r="H12" i="31"/>
  <c r="H11" i="31"/>
  <c r="H10" i="31"/>
  <c r="H9" i="31"/>
  <c r="H8" i="31"/>
  <c r="H7" i="31"/>
  <c r="H6" i="31"/>
  <c r="H4" i="31"/>
  <c r="G71" i="5"/>
  <c r="I64" i="5"/>
  <c r="H11" i="27"/>
  <c r="H12" i="27"/>
  <c r="H13" i="27"/>
  <c r="H14" i="27"/>
  <c r="H15" i="27"/>
  <c r="H16" i="27"/>
  <c r="H17" i="27"/>
  <c r="H18" i="27"/>
  <c r="H19" i="27"/>
  <c r="H20" i="27"/>
  <c r="H21" i="27"/>
  <c r="H8" i="29"/>
  <c r="F10" i="27"/>
  <c r="H7" i="27"/>
  <c r="H8" i="27"/>
  <c r="H9" i="27"/>
  <c r="H10" i="27"/>
  <c r="E50" i="28"/>
  <c r="E52" i="28"/>
  <c r="E51" i="28"/>
  <c r="E49" i="28"/>
  <c r="E48" i="28"/>
  <c r="E47" i="28"/>
  <c r="E46" i="28"/>
  <c r="E45" i="28"/>
  <c r="E43" i="28"/>
  <c r="E44" i="28"/>
  <c r="I27" i="27"/>
  <c r="I26" i="27"/>
  <c r="I25" i="27"/>
  <c r="I24" i="27"/>
  <c r="I23" i="27"/>
  <c r="I22" i="27"/>
  <c r="I21" i="27"/>
  <c r="I19" i="27"/>
  <c r="I18" i="27"/>
  <c r="I17" i="27"/>
  <c r="I16" i="27"/>
  <c r="I15" i="27"/>
  <c r="I14" i="27"/>
  <c r="I13" i="27"/>
  <c r="I11" i="27"/>
  <c r="I10" i="27"/>
  <c r="I8" i="27"/>
  <c r="I7" i="27"/>
  <c r="H6" i="27"/>
  <c r="F4" i="29"/>
  <c r="H22" i="27"/>
  <c r="H23" i="27"/>
  <c r="H24" i="27"/>
  <c r="H25" i="27"/>
  <c r="H26" i="27"/>
  <c r="H27" i="27"/>
  <c r="H28" i="27"/>
  <c r="H29" i="27"/>
  <c r="H30" i="27"/>
  <c r="H31" i="27"/>
  <c r="H32" i="27"/>
  <c r="H33" i="27"/>
  <c r="H34" i="27"/>
  <c r="H35" i="27"/>
  <c r="H36" i="27"/>
  <c r="F22" i="22"/>
  <c r="F23" i="22"/>
  <c r="F24" i="22"/>
  <c r="F25" i="22"/>
  <c r="K22" i="22"/>
  <c r="F21" i="22"/>
  <c r="I23" i="22"/>
  <c r="K21" i="22"/>
  <c r="F20" i="22"/>
  <c r="I20" i="22"/>
  <c r="F19" i="22"/>
  <c r="I19" i="22"/>
  <c r="F18" i="22"/>
  <c r="K18" i="22"/>
  <c r="I6" i="26"/>
  <c r="I7" i="26"/>
  <c r="K19" i="22"/>
  <c r="K23" i="22"/>
  <c r="K20" i="22"/>
  <c r="I22" i="22"/>
  <c r="I18" i="22"/>
  <c r="I21" i="22"/>
  <c r="F11" i="22"/>
  <c r="I11" i="22"/>
  <c r="I8" i="26"/>
  <c r="K11" i="22"/>
  <c r="F12" i="22"/>
  <c r="K12" i="22"/>
  <c r="I9" i="26"/>
  <c r="I10" i="26"/>
  <c r="I11" i="26"/>
  <c r="I12" i="26"/>
  <c r="I13" i="26"/>
  <c r="I14" i="26"/>
  <c r="I15" i="26"/>
  <c r="I16" i="26"/>
  <c r="I17" i="26"/>
  <c r="I18" i="26"/>
  <c r="I12" i="22"/>
  <c r="F10" i="22"/>
  <c r="I10" i="22"/>
  <c r="K10" i="22"/>
  <c r="G39" i="27"/>
  <c r="F9" i="22"/>
  <c r="I9" i="22"/>
  <c r="K9" i="22"/>
  <c r="F8" i="22"/>
  <c r="K8" i="22"/>
  <c r="F7" i="22"/>
  <c r="K7" i="22"/>
  <c r="I7" i="22"/>
  <c r="I8" i="22"/>
  <c r="F6" i="22"/>
  <c r="K6" i="22"/>
  <c r="I6" i="22"/>
  <c r="F5" i="22"/>
  <c r="K5" i="22"/>
  <c r="I5" i="22"/>
  <c r="F4" i="22"/>
  <c r="K4" i="22"/>
  <c r="I4" i="22"/>
  <c r="F3" i="22"/>
  <c r="H21" i="26"/>
  <c r="I22" i="26"/>
  <c r="G21" i="26"/>
  <c r="I3" i="22"/>
  <c r="K3" i="22"/>
  <c r="C8" i="11"/>
  <c r="D8" i="11"/>
  <c r="D19" i="11"/>
  <c r="B8" i="11"/>
  <c r="C17" i="11"/>
  <c r="D17" i="11"/>
  <c r="B17" i="11"/>
  <c r="B19" i="11"/>
  <c r="C19" i="11"/>
  <c r="F39" i="27"/>
  <c r="H4" i="29"/>
  <c r="H5" i="29"/>
  <c r="I5" i="29"/>
  <c r="H6" i="29"/>
  <c r="K24" i="22"/>
  <c r="I24" i="22"/>
  <c r="I25" i="22"/>
  <c r="K25" i="22"/>
  <c r="H7" i="29"/>
  <c r="H9" i="29"/>
  <c r="H10" i="29"/>
  <c r="I11" i="29"/>
  <c r="H11" i="29"/>
  <c r="H12" i="29"/>
  <c r="I12" i="29"/>
  <c r="H13" i="29"/>
  <c r="I13" i="29"/>
  <c r="H14" i="29"/>
  <c r="I14" i="29"/>
  <c r="H15" i="29"/>
  <c r="I15" i="29"/>
  <c r="H40" i="27"/>
  <c r="I8" i="29"/>
  <c r="I7" i="29"/>
  <c r="I6" i="29"/>
  <c r="I10" i="29"/>
  <c r="I9" i="29"/>
  <c r="I68" i="5"/>
</calcChain>
</file>

<file path=xl/sharedStrings.xml><?xml version="1.0" encoding="utf-8"?>
<sst xmlns="http://schemas.openxmlformats.org/spreadsheetml/2006/main" count="1205" uniqueCount="473">
  <si>
    <t>Date</t>
  </si>
  <si>
    <t>Type</t>
  </si>
  <si>
    <t>Description</t>
  </si>
  <si>
    <t>Running Balance</t>
  </si>
  <si>
    <t>National Allocations</t>
  </si>
  <si>
    <t>Meeting Fees</t>
  </si>
  <si>
    <t>Interest</t>
  </si>
  <si>
    <t>Meetings</t>
  </si>
  <si>
    <t>Speakers</t>
  </si>
  <si>
    <t>Printing/Publicity</t>
  </si>
  <si>
    <t>Postage</t>
  </si>
  <si>
    <t>Travel</t>
  </si>
  <si>
    <t>Supplies/Contract Fees</t>
  </si>
  <si>
    <t>Other:  Contributions</t>
  </si>
  <si>
    <t>Event</t>
  </si>
  <si>
    <t>Revenue Descriptions Include</t>
  </si>
  <si>
    <t>Revenue</t>
  </si>
  <si>
    <t>Expense</t>
  </si>
  <si>
    <t>Fund Raisers/Events</t>
  </si>
  <si>
    <t>Sponsorships/Contributions</t>
  </si>
  <si>
    <t>Other</t>
  </si>
  <si>
    <t>Expense Descriptions Include</t>
  </si>
  <si>
    <t>Other:  Awards</t>
  </si>
  <si>
    <t>Other event fees</t>
  </si>
  <si>
    <t>BOY Balance</t>
  </si>
  <si>
    <t>Comments</t>
  </si>
  <si>
    <t>Current Balance</t>
  </si>
  <si>
    <t>Total</t>
  </si>
  <si>
    <t>Budget</t>
  </si>
  <si>
    <t>Actual</t>
  </si>
  <si>
    <t>Variance</t>
  </si>
  <si>
    <t>Expenses</t>
  </si>
  <si>
    <t>Profit/Loss</t>
  </si>
  <si>
    <t>Registration</t>
  </si>
  <si>
    <t>Notes</t>
  </si>
  <si>
    <t>Total Revenue</t>
  </si>
  <si>
    <t>Total Expenses</t>
  </si>
  <si>
    <t>Budgeted Expenses</t>
  </si>
  <si>
    <t>Clear Bank</t>
  </si>
  <si>
    <t>Annual Sub Total</t>
  </si>
  <si>
    <t>Tech It Out Webinar Event Budget Summary</t>
  </si>
  <si>
    <t>PayPal</t>
  </si>
  <si>
    <t>Site Lunches</t>
  </si>
  <si>
    <t>PayPal Processing Fee</t>
  </si>
  <si>
    <t>EventBrite Processing Fee</t>
  </si>
  <si>
    <t>Deposit</t>
  </si>
  <si>
    <t>Invoice Number</t>
  </si>
  <si>
    <t>Period</t>
  </si>
  <si>
    <t>Eventbrite Fees</t>
  </si>
  <si>
    <t>Invoice Status</t>
  </si>
  <si>
    <t>Event Name</t>
  </si>
  <si>
    <t>Fee %</t>
  </si>
  <si>
    <t>Invoice Date</t>
  </si>
  <si>
    <t>Healthy Leader</t>
  </si>
  <si>
    <t># ticket sales</t>
  </si>
  <si>
    <t>Signature Breakfast</t>
  </si>
  <si>
    <t>Check Number</t>
  </si>
  <si>
    <t>Meet the Operator</t>
  </si>
  <si>
    <t>Vendor Name</t>
  </si>
  <si>
    <t>2013 Account Activity</t>
  </si>
  <si>
    <t>Cost Per Ticket</t>
  </si>
  <si>
    <t>Production</t>
  </si>
  <si>
    <t>Other: Awards</t>
  </si>
  <si>
    <t>Food &amp; Beverage</t>
  </si>
  <si>
    <t>PayPal    Fee</t>
  </si>
  <si>
    <t>Check</t>
  </si>
  <si>
    <t>E-Check</t>
  </si>
  <si>
    <t>Net Sales</t>
  </si>
  <si>
    <t>21 Steps to Success - Part I</t>
  </si>
  <si>
    <t>201303U9666898907</t>
  </si>
  <si>
    <t>paid 4/1/13</t>
  </si>
  <si>
    <t>201304U9666898907</t>
  </si>
  <si>
    <t>21 Steps to Success - Part II</t>
  </si>
  <si>
    <t>paid 5/6/13</t>
  </si>
  <si>
    <t>Mentor Program</t>
  </si>
  <si>
    <t>201306U9666898907</t>
  </si>
  <si>
    <t>paid 7/2/13</t>
  </si>
  <si>
    <t>21 Steps to Success - Part III</t>
  </si>
  <si>
    <t>201308U9666898907</t>
  </si>
  <si>
    <t>paid 9/4/13</t>
  </si>
  <si>
    <t>PAID ??</t>
  </si>
  <si>
    <t>Name</t>
  </si>
  <si>
    <t>Company</t>
  </si>
  <si>
    <t>all member rate of $50 - nonmember $75</t>
  </si>
  <si>
    <t>201309U9666898907</t>
  </si>
  <si>
    <t>paid 10/1/13</t>
  </si>
  <si>
    <t>The Game</t>
  </si>
  <si>
    <t>early bird rate</t>
  </si>
  <si>
    <t>201311U9666898907</t>
  </si>
  <si>
    <t>paid 12/4/13</t>
  </si>
  <si>
    <t>201312U9666898907</t>
  </si>
  <si>
    <t>paid 1/2/14</t>
  </si>
  <si>
    <t>checking</t>
  </si>
  <si>
    <t>savings</t>
  </si>
  <si>
    <t>paypal</t>
  </si>
  <si>
    <t>2014 WICT PayPal Account - Invoices Sent</t>
  </si>
  <si>
    <t>2014 Account Activity</t>
  </si>
  <si>
    <t>regular rate</t>
  </si>
  <si>
    <t>sponsorship 2014</t>
  </si>
  <si>
    <t>Discover</t>
  </si>
  <si>
    <t>annual sponsorship</t>
  </si>
  <si>
    <t>Becky Crosetto</t>
  </si>
  <si>
    <t>paid 1/9/14</t>
  </si>
  <si>
    <t>Attendee Fees</t>
  </si>
  <si>
    <t>201401U9666898907</t>
  </si>
  <si>
    <t>paid 2/4/14</t>
  </si>
  <si>
    <t>201402U9666898907</t>
  </si>
  <si>
    <t>paid 3/4/14</t>
  </si>
  <si>
    <t>Barbara Cowan</t>
  </si>
  <si>
    <t>Healthy Leader event</t>
  </si>
  <si>
    <t>Comcast</t>
  </si>
  <si>
    <t>attended but did not register ahead of time</t>
  </si>
  <si>
    <t>paid 3/21/14</t>
  </si>
  <si>
    <t>Emotional IQ</t>
  </si>
  <si>
    <t>201403U9666898907</t>
  </si>
  <si>
    <t>paid 4/1/14</t>
  </si>
  <si>
    <t>mentor program</t>
  </si>
  <si>
    <t>Shentel</t>
  </si>
  <si>
    <t>Cox</t>
  </si>
  <si>
    <t>MetroCast</t>
  </si>
  <si>
    <t>Comcast SportsNet</t>
  </si>
  <si>
    <t>Comcast Spotlight</t>
  </si>
  <si>
    <t>Tamra Barnhart</t>
  </si>
  <si>
    <t>Tina Reynard</t>
  </si>
  <si>
    <t>Rachel Moyers</t>
  </si>
  <si>
    <t>Lakeisha Jones</t>
  </si>
  <si>
    <t>Joanna Shapes</t>
  </si>
  <si>
    <t>Crystal Duke</t>
  </si>
  <si>
    <t>Mecca Adams</t>
  </si>
  <si>
    <t>Elisa Castro</t>
  </si>
  <si>
    <t>Audrey Bright</t>
  </si>
  <si>
    <t>PAID 4/29/14</t>
  </si>
  <si>
    <t>member rate</t>
  </si>
  <si>
    <t>non-member rate</t>
  </si>
  <si>
    <t>paid</t>
  </si>
  <si>
    <t>201404U9666898907</t>
  </si>
  <si>
    <t>paid 5/12/14</t>
  </si>
  <si>
    <t>PAID</t>
  </si>
  <si>
    <t>reminder sent 5/27/14</t>
  </si>
  <si>
    <t>Speaker Fee</t>
  </si>
  <si>
    <t>paid 6/2/14</t>
  </si>
  <si>
    <t xml:space="preserve">201405U9666898907 </t>
  </si>
  <si>
    <t>paid 6/9/14</t>
  </si>
  <si>
    <t>reminder sent 5/27/14, 6/10/14</t>
  </si>
  <si>
    <t>paid 6/10/14</t>
  </si>
  <si>
    <t>reminder sent 5/27/14, 6/10/14, 7/9/14</t>
  </si>
  <si>
    <t>paid 7/10</t>
  </si>
  <si>
    <t>January Monthend</t>
  </si>
  <si>
    <t>February Monthend</t>
  </si>
  <si>
    <t>March Monthend</t>
  </si>
  <si>
    <t>April Monthend</t>
  </si>
  <si>
    <t>May Monthend</t>
  </si>
  <si>
    <t>June Monthend</t>
  </si>
  <si>
    <t>July Monthend</t>
  </si>
  <si>
    <t>August Monthend</t>
  </si>
  <si>
    <t>September Monthend</t>
  </si>
  <si>
    <t>October Monthend</t>
  </si>
  <si>
    <t>November Monthend</t>
  </si>
  <si>
    <t>December Monthend</t>
  </si>
  <si>
    <t>Webinar - multi chapter</t>
  </si>
  <si>
    <t>constant contact</t>
  </si>
  <si>
    <t>2015 WICT PayPal Account - Invoices Sent</t>
  </si>
  <si>
    <t>Constant Contact</t>
  </si>
  <si>
    <t>X</t>
  </si>
  <si>
    <t>NO ACTIVITY IN JANUARY</t>
  </si>
  <si>
    <t>Gold Sponsorship</t>
  </si>
  <si>
    <t>Jenn Gilman</t>
  </si>
  <si>
    <t>Bethany M Sherman</t>
  </si>
  <si>
    <t xml:space="preserve">Devon Croom </t>
  </si>
  <si>
    <t>Johinka Byrd</t>
  </si>
  <si>
    <t>Lela Willis</t>
  </si>
  <si>
    <t>Alicia Wiliams</t>
  </si>
  <si>
    <t>Vidula Shinde</t>
  </si>
  <si>
    <t>YES</t>
  </si>
  <si>
    <t>reminder sent 6/10/15; 7/7/15</t>
  </si>
  <si>
    <t>2016 WICT Checking Account - Revenue &amp; Expenses</t>
  </si>
  <si>
    <t>2016 WICT Money Market Account</t>
  </si>
  <si>
    <t>Important Information</t>
  </si>
  <si>
    <t>Online Banking</t>
  </si>
  <si>
    <t>www.wellsfargo.com</t>
  </si>
  <si>
    <t>UserName</t>
  </si>
  <si>
    <t>WICTVACHAPTER1</t>
  </si>
  <si>
    <t>Password</t>
  </si>
  <si>
    <t>sunshine945</t>
  </si>
  <si>
    <t xml:space="preserve">Account# </t>
  </si>
  <si>
    <t>Routing#</t>
  </si>
  <si>
    <t>Security Question:</t>
  </si>
  <si>
    <t>First time you flew, what was destination?  Egypt</t>
  </si>
  <si>
    <t>What was high school mascot? Seahawk</t>
  </si>
  <si>
    <t>What year did you start college?  1998</t>
  </si>
  <si>
    <t>Virginia Chapter Tax ID</t>
  </si>
  <si>
    <t>26-0583554</t>
  </si>
  <si>
    <t>Acteva Website - acteva.com</t>
  </si>
  <si>
    <t>Cliona Robb</t>
  </si>
  <si>
    <t>cblaw</t>
  </si>
  <si>
    <t>EventBrite - eventbrite.com</t>
  </si>
  <si>
    <t>alisha.starkey@cox.com</t>
  </si>
  <si>
    <t>nathalie.capelluto@cox.com</t>
  </si>
  <si>
    <t>WICTVACHAPTER</t>
  </si>
  <si>
    <t>PayPal Website - paypal.com</t>
  </si>
  <si>
    <t>Primary Account:</t>
  </si>
  <si>
    <t>What is your favorite restaurant? Olive Garden</t>
  </si>
  <si>
    <t>Who is your favorite historical person? George Washington</t>
  </si>
  <si>
    <t>Authorized Users</t>
  </si>
  <si>
    <t>clionarobb</t>
  </si>
  <si>
    <t>WICT20092</t>
  </si>
  <si>
    <t>password</t>
  </si>
  <si>
    <t>US Fund for UNICEF</t>
  </si>
  <si>
    <t>Leukemia &amp; Lymphoma Society</t>
  </si>
  <si>
    <t>Mentor thank you donation</t>
  </si>
  <si>
    <t>Wounded Warrior Project</t>
  </si>
  <si>
    <t>Mentor thank you donation (Facilitator)</t>
  </si>
  <si>
    <t>Chapter Partner Webinar</t>
  </si>
  <si>
    <t>Participation Fee</t>
  </si>
  <si>
    <t>American Diabetes Association</t>
  </si>
  <si>
    <t>American Heart Association</t>
  </si>
  <si>
    <t>Blue Ridge Area Food Bank</t>
  </si>
  <si>
    <t>Tom Whitaker</t>
  </si>
  <si>
    <t>Matt Krueger</t>
  </si>
  <si>
    <t>Jonathan Cobb</t>
  </si>
  <si>
    <t>Quinn Leoni</t>
  </si>
  <si>
    <t>Lisa Pendleton</t>
  </si>
  <si>
    <t>Stephanie Longo</t>
  </si>
  <si>
    <t>Marketing</t>
  </si>
  <si>
    <t>Annual Fee</t>
  </si>
  <si>
    <t>WICT National</t>
  </si>
  <si>
    <t>EDS</t>
  </si>
  <si>
    <t>Scholarships</t>
  </si>
  <si>
    <t>WICT Virginia</t>
  </si>
  <si>
    <t>www.paypal.com</t>
  </si>
  <si>
    <t xml:space="preserve">WICT Rocky Mountain </t>
  </si>
  <si>
    <t>Signature Breakfast Revenue</t>
  </si>
  <si>
    <t>Comcast Beltway Sponsorship (PayPal Transfer)</t>
  </si>
  <si>
    <t>Sponsorship</t>
  </si>
  <si>
    <t>Comcast Beltway</t>
  </si>
  <si>
    <t>Platinum Level</t>
  </si>
  <si>
    <t>Time Warner Cable</t>
  </si>
  <si>
    <t>Dividend Payment Q4 2015</t>
  </si>
  <si>
    <t>2016 WICT PayPal Account - Invoices Sent</t>
  </si>
  <si>
    <t>Strategic Planning</t>
  </si>
  <si>
    <t>Lunch for Strategic Planning Session</t>
  </si>
  <si>
    <t>Nathalie to reimburse Cox - lunch from Corner Bakery</t>
  </si>
  <si>
    <t>Shinese Collins</t>
  </si>
  <si>
    <t>Reimbursement for EDS Scholarship Travel</t>
  </si>
  <si>
    <t>Mentoring Program Fees (PayPal Transfer)</t>
  </si>
  <si>
    <t>Various</t>
  </si>
  <si>
    <t>Mentee Fee Payments</t>
  </si>
  <si>
    <t>Kim Mosley</t>
  </si>
  <si>
    <t>Mentoring Kickoff Lunch/Supplies</t>
  </si>
  <si>
    <t>Reimbursement for Mentoring Kickoff Meeting Expenses</t>
  </si>
  <si>
    <t>800-CEO-READ</t>
  </si>
  <si>
    <t>Lost-n-Found Youth, Inc.</t>
  </si>
  <si>
    <t>LinkedIn Webinar</t>
  </si>
  <si>
    <t>Donation on behalf of speaker</t>
  </si>
  <si>
    <t>Donation on behalf of Adam Naide</t>
  </si>
  <si>
    <t>Grace Killelea</t>
  </si>
  <si>
    <t>The Confidence Effect Books</t>
  </si>
  <si>
    <t>Membership Rebate</t>
  </si>
  <si>
    <t>Amie Mincher</t>
  </si>
  <si>
    <t>sponsorship</t>
  </si>
  <si>
    <t>Carol Petersen</t>
  </si>
  <si>
    <t>mentoring</t>
  </si>
  <si>
    <t>$4.70 fee</t>
  </si>
  <si>
    <t>$67.03 fee</t>
  </si>
  <si>
    <t>Cateena Powers</t>
  </si>
  <si>
    <t>Tayra Ramirez</t>
  </si>
  <si>
    <t>Debbie Kloker</t>
  </si>
  <si>
    <t>Donna Witt</t>
  </si>
  <si>
    <t>Patrick Merryman</t>
  </si>
  <si>
    <t>Bonnie Ouellette</t>
  </si>
  <si>
    <t>Merrile Allman</t>
  </si>
  <si>
    <t>Tanika Fagan</t>
  </si>
  <si>
    <t>$9.10 fee</t>
  </si>
  <si>
    <t>NO ACTIVITY IN FEBRUARY</t>
  </si>
  <si>
    <t>2016 WICT PayPal Account</t>
  </si>
  <si>
    <t>Transfer to bank account</t>
  </si>
  <si>
    <t>10 mentee fees - 46.70 in fees; transfer to bank account</t>
  </si>
  <si>
    <t>WICT DC Baltimore</t>
  </si>
  <si>
    <t>WICT Virginia Portion of Event Cost</t>
  </si>
  <si>
    <t>Cox Communications</t>
  </si>
  <si>
    <t>Tracy Kubicz refund for mentee fee</t>
  </si>
  <si>
    <t>Sarah Fromme</t>
  </si>
  <si>
    <t>Refund of accidental deposit</t>
  </si>
  <si>
    <t>Check to Sarah Fromme was accidentally deposited in WICT acct</t>
  </si>
  <si>
    <t>None</t>
  </si>
  <si>
    <t>Sponsorship Checks</t>
  </si>
  <si>
    <t>Mentoring Mid-Point Supplies</t>
  </si>
  <si>
    <t>Colonial Williamsburg Company</t>
  </si>
  <si>
    <t>JD Event</t>
  </si>
  <si>
    <t>Deposit for meeting space</t>
  </si>
  <si>
    <t>Mentoring Mid-Point Lunch</t>
  </si>
  <si>
    <t>Mentor</t>
  </si>
  <si>
    <t>PayPal Transfer</t>
  </si>
  <si>
    <t>Registrations as of 8/10/2016</t>
  </si>
  <si>
    <t>Fox News</t>
  </si>
  <si>
    <t>Leadership Conference</t>
  </si>
  <si>
    <t>WLC Conference Fees</t>
  </si>
  <si>
    <t>Angela Washington</t>
  </si>
  <si>
    <t>WLC Fee reimbursement</t>
  </si>
  <si>
    <t>Toni Stubbs</t>
  </si>
  <si>
    <t>Reimbursement for copies</t>
  </si>
  <si>
    <t>Williamsburg Lodge</t>
  </si>
  <si>
    <t>Event space and lunch</t>
  </si>
  <si>
    <t>Fairfax CASA</t>
  </si>
  <si>
    <t>JD Charity Donation for Speaking</t>
  </si>
  <si>
    <t>Nathalie Capelluto</t>
  </si>
  <si>
    <t>Transfer from PayPal</t>
  </si>
  <si>
    <t>JD Event Registration Fees</t>
  </si>
  <si>
    <t>Trena Phillips</t>
  </si>
  <si>
    <t>Travel/Hotel Expenses</t>
  </si>
  <si>
    <t>Shentel (A&amp;E Networks)</t>
  </si>
  <si>
    <t>A&amp;E Networks Check was mistakenly deposited to Shentel, reissued</t>
  </si>
  <si>
    <t>Mailings</t>
  </si>
  <si>
    <t>E-mail from Nathalie 8/11/2016</t>
  </si>
  <si>
    <t>Sign fee reimbursement</t>
  </si>
  <si>
    <t>Mentee Plaques</t>
  </si>
  <si>
    <t>Mentee Fee Payments (Refund)</t>
  </si>
  <si>
    <t>Sponsorship Checks, Dividend, Accidental Deposit</t>
  </si>
  <si>
    <t>JD Event Revenue</t>
  </si>
  <si>
    <t>WICT Virginia Chapter Budget</t>
  </si>
  <si>
    <t>Year 2016</t>
  </si>
  <si>
    <t>REVENUE</t>
  </si>
  <si>
    <t>Q1</t>
  </si>
  <si>
    <t>Q2</t>
  </si>
  <si>
    <t>Q3</t>
  </si>
  <si>
    <t>Q4</t>
  </si>
  <si>
    <t xml:space="preserve">2016 Actual </t>
  </si>
  <si>
    <t>Bud vs Act</t>
  </si>
  <si>
    <t>Notes/Comments</t>
  </si>
  <si>
    <t>National Membership Allocations</t>
  </si>
  <si>
    <t>Chapter Event Registration Fees</t>
  </si>
  <si>
    <t>8 mentees @ $200 each</t>
  </si>
  <si>
    <t>Webinar - Negotiation (Rocky Mountain)</t>
  </si>
  <si>
    <t>no revenue expected</t>
  </si>
  <si>
    <t>Resume Writing/Interviewing</t>
  </si>
  <si>
    <r>
      <t xml:space="preserve">30 attendees @ $50 each - </t>
    </r>
    <r>
      <rPr>
        <sz val="10"/>
        <color indexed="10"/>
        <rFont val="Arial"/>
        <family val="2"/>
      </rPr>
      <t>EVENT CANCELLED</t>
    </r>
  </si>
  <si>
    <t>LinkedIn (webinar)</t>
  </si>
  <si>
    <t>You Want to get Promoted (3 sessions)</t>
  </si>
  <si>
    <t>30 attendees each session @ $25 each</t>
  </si>
  <si>
    <t>Meet The Operator</t>
  </si>
  <si>
    <r>
      <t xml:space="preserve">70 attendees @ $75 each - split w/DC Balt Chapter so count half of revenue  - </t>
    </r>
    <r>
      <rPr>
        <sz val="10"/>
        <color indexed="10"/>
        <rFont val="Arial"/>
        <family val="2"/>
      </rPr>
      <t>EVENT CANCELLED</t>
    </r>
  </si>
  <si>
    <t>Signature Event</t>
  </si>
  <si>
    <t>Revenue from 2015 Signature Breakfast</t>
  </si>
  <si>
    <t>Not budgeted for 2016</t>
  </si>
  <si>
    <t>Tech It Out webinar</t>
  </si>
  <si>
    <r>
      <t xml:space="preserve">no revenue expected - </t>
    </r>
    <r>
      <rPr>
        <sz val="10"/>
        <color indexed="10"/>
        <rFont val="Arial"/>
        <family val="2"/>
      </rPr>
      <t>EVENT CANCELLED</t>
    </r>
  </si>
  <si>
    <t>Grace Killelea Event</t>
  </si>
  <si>
    <t>Grace Killelea Event (not budgeted for 2016)</t>
  </si>
  <si>
    <t>Sponsorships</t>
  </si>
  <si>
    <t>Time Warner Dividend Payouts</t>
  </si>
  <si>
    <t>Money Market Interest</t>
  </si>
  <si>
    <t>TOTAL REVENUE</t>
  </si>
  <si>
    <t>EXPENSES</t>
  </si>
  <si>
    <t>Programs/Courses</t>
  </si>
  <si>
    <t>Mentoring Kick-off Event</t>
  </si>
  <si>
    <t>includes books, food, etc.</t>
  </si>
  <si>
    <t>Mentoring Mid-Point Event</t>
  </si>
  <si>
    <t>Mentoring Celebratory Event</t>
  </si>
  <si>
    <t>part of Signature Event - costs are for books, certificates, etc.</t>
  </si>
  <si>
    <r>
      <t xml:space="preserve">light snacks and $500 fee for speaker - </t>
    </r>
    <r>
      <rPr>
        <sz val="10"/>
        <color indexed="10"/>
        <rFont val="Arial"/>
        <family val="2"/>
      </rPr>
      <t>EVENT CANCELLED</t>
    </r>
  </si>
  <si>
    <t>LinkedIn</t>
  </si>
  <si>
    <t>Webinar</t>
  </si>
  <si>
    <t>You Want to get Promoted (session 1)</t>
  </si>
  <si>
    <r>
      <t xml:space="preserve">book give away for JD plus shipping </t>
    </r>
    <r>
      <rPr>
        <sz val="10"/>
        <color indexed="10"/>
        <rFont val="Arial"/>
        <family val="2"/>
      </rPr>
      <t>- CONDENSED INTO ONE SESSION - includes meeting space, lunch, copies</t>
    </r>
  </si>
  <si>
    <t>You Want to get Promoted (session 2)</t>
  </si>
  <si>
    <r>
      <t xml:space="preserve">book give away for JD plus shipping </t>
    </r>
    <r>
      <rPr>
        <sz val="10"/>
        <color indexed="10"/>
        <rFont val="Arial"/>
        <family val="2"/>
      </rPr>
      <t>- CONDENSED INTO ONE SESSION</t>
    </r>
  </si>
  <si>
    <t>You Want to get Promoted (session 3)</t>
  </si>
  <si>
    <r>
      <t xml:space="preserve">room and F&amp;B - split w/DC Balt Chapter so count half of expense - estimate 125% of revenue (usually operates at a loss) - </t>
    </r>
    <r>
      <rPr>
        <sz val="10"/>
        <color indexed="10"/>
        <rFont val="Arial"/>
        <family val="2"/>
      </rPr>
      <t>EVENT CANCELLED</t>
    </r>
  </si>
  <si>
    <r>
      <t xml:space="preserve">no fee - webinar - </t>
    </r>
    <r>
      <rPr>
        <sz val="10"/>
        <color indexed="10"/>
        <rFont val="Arial"/>
        <family val="2"/>
      </rPr>
      <t>EVENT CANCELLED</t>
    </r>
  </si>
  <si>
    <t>Webinar (extra)</t>
  </si>
  <si>
    <t>partnership w/other chapters - WICT Rocky Mountain Chapter Webinar - did not participate in the final webinar</t>
  </si>
  <si>
    <t>Speaker Gifts</t>
  </si>
  <si>
    <t>includes mentor donation gifts as well</t>
  </si>
  <si>
    <t>MVP Trophy</t>
  </si>
  <si>
    <t>DID NOT HAVE AN MVP AWARD THIS YEAR</t>
  </si>
  <si>
    <t>Supplies</t>
  </si>
  <si>
    <t>Name Tags</t>
  </si>
  <si>
    <t>DID NOT ORDER NAME TAGS THIS YEAR</t>
  </si>
  <si>
    <t>Marketing Expenses</t>
  </si>
  <si>
    <t>Posters/Signage</t>
  </si>
  <si>
    <t>one poster for all events during the year</t>
  </si>
  <si>
    <t>Domain Name fee</t>
  </si>
  <si>
    <t>annual fee</t>
  </si>
  <si>
    <t>Constant Contact annual fee</t>
  </si>
  <si>
    <t>PayPal Fees</t>
  </si>
  <si>
    <r>
      <t xml:space="preserve">fees estimated at 2.6% (based on history) - </t>
    </r>
    <r>
      <rPr>
        <sz val="10"/>
        <color indexed="10"/>
        <rFont val="Arial"/>
        <family val="2"/>
      </rPr>
      <t>ALREADY DEDUCTED FROM MENTEE FEE PAYMENTS AND SPONSORSHIPS</t>
    </r>
  </si>
  <si>
    <t>Membership</t>
  </si>
  <si>
    <t>Quarterly Referrrals</t>
  </si>
  <si>
    <r>
      <t>gift cards for member with the most referrals each quarter -</t>
    </r>
    <r>
      <rPr>
        <sz val="10"/>
        <color indexed="10"/>
        <rFont val="Arial"/>
        <family val="2"/>
      </rPr>
      <t xml:space="preserve"> DID NOT DO THIS THIS YEAR</t>
    </r>
  </si>
  <si>
    <t>Board Gifts (flowers, etc.)</t>
  </si>
  <si>
    <t>Board Meeting</t>
  </si>
  <si>
    <t>Strategic Planning Session</t>
  </si>
  <si>
    <t>Strategic Planning Session Lunch</t>
  </si>
  <si>
    <t>Scholarships/Membership Giveback</t>
  </si>
  <si>
    <t>Mentoring 2015 Donations</t>
  </si>
  <si>
    <t>Donations on behalf of mentors -  Not budgeted in 2016</t>
  </si>
  <si>
    <t>LinkedIn Speaker Donation</t>
  </si>
  <si>
    <t>So You Want to Get Promoted Speaker Donation</t>
  </si>
  <si>
    <t>WICT EDS Program Scholarships</t>
  </si>
  <si>
    <t>NC in April (2 spots)</t>
  </si>
  <si>
    <t>VA Chapter Memberships</t>
  </si>
  <si>
    <r>
      <t xml:space="preserve">3 universities w/3 student memberships each ($35 a piece) - </t>
    </r>
    <r>
      <rPr>
        <sz val="10"/>
        <color indexed="10"/>
        <rFont val="Arial"/>
        <family val="2"/>
      </rPr>
      <t>Did not do this year</t>
    </r>
  </si>
  <si>
    <t>WICT Leadership Conference Scholarships</t>
  </si>
  <si>
    <t>NY in September (4 spots)</t>
  </si>
  <si>
    <t>VCTA Silent Auction or Sponsorship (VCTA conference)</t>
  </si>
  <si>
    <t>Not sponsoring this year</t>
  </si>
  <si>
    <t>TOTAL EXPENSES</t>
  </si>
  <si>
    <t>NET INCOME</t>
  </si>
  <si>
    <t>PAR Initiative</t>
  </si>
  <si>
    <t>35% (or more) of net revenue [Total Chapter Revenue less Total Chapter Expenses before PAR contribution]</t>
  </si>
  <si>
    <t>50 attendees @ $75 each - booked this in 2017, not 2016</t>
  </si>
  <si>
    <t>room and F&amp;B (80% of revenue) - booked this in 2017, not 2016</t>
  </si>
  <si>
    <t>Booked this in 2017, not 2016</t>
  </si>
  <si>
    <t>Women in Cable T Bill.com 015REUVSGHIXRTA Women in Cable Telecommunications Bill.com 015RE</t>
  </si>
  <si>
    <t>EXPENSE</t>
  </si>
  <si>
    <t>BILL PAY SHINESE M. COLLI ON-LINE No Account Number ON 11-16</t>
  </si>
  <si>
    <t>Women in Cable T Bill.com 015YCZVVQPII5S9 Women in Cable Telecommunications Bill.com 015YC</t>
  </si>
  <si>
    <t>BILL PAY Kim Mosley ON-LINE xxxxxxxxxxxxxxxxxckoffON 10-18</t>
  </si>
  <si>
    <t>CHECK # 771</t>
  </si>
  <si>
    <t>CHECK # 767</t>
  </si>
  <si>
    <t>CHECK # 773</t>
  </si>
  <si>
    <t>CHECK # 770</t>
  </si>
  <si>
    <t>PAYPAL TRANSFER 161004 42X229V8Q9AZW WOMEN IN CABLE TELECOM</t>
  </si>
  <si>
    <t>CHECK # 772</t>
  </si>
  <si>
    <t>CHECK # 769</t>
  </si>
  <si>
    <t>Check # 768 (Converted ACH) AMERICAN EXPRESS ARC PMT 160917 0768</t>
  </si>
  <si>
    <t>CHECK # 766</t>
  </si>
  <si>
    <t>BILL PAY SHINESE M. COLLI ON-LINE No Account Number ON 09-08</t>
  </si>
  <si>
    <t>eDeposit in Branch/Store 09/01/16 12:30:19 PM 216 S WAYNE AVE WAYNESBORO VA 6659</t>
  </si>
  <si>
    <t>eDeposit in Branch/Store 08/29/16 02:24:57 PM 216 S WAYNE AVE WAYNESBORO VA 6659</t>
  </si>
  <si>
    <t>CHECK # 764</t>
  </si>
  <si>
    <t>CHECK # 765</t>
  </si>
  <si>
    <t>BILL PAY SHINESE M. COLLI ON-LINE No Account Number ON 08-12</t>
  </si>
  <si>
    <t>PAYPAL TRANSFER 160810 42X229SDBVNAQ WOMEN IN CABLE TELECOM</t>
  </si>
  <si>
    <t>BILL PAY Kim Mosley ON-LINE xxxxxxxxxxxxxxxxxckoffON 07-25</t>
  </si>
  <si>
    <t>DEPOSIT MADE IN A BRANCH/STORE #986836132</t>
  </si>
  <si>
    <t>Women in Cable T Bill.com 015MBXTXVCH6AQK Women in Cable Telecommunications Bill.com 015MB</t>
  </si>
  <si>
    <t>PAYPAL TRANSFER 160714 42X229QTTL67L WOMEN IN CABLE TELECOM</t>
  </si>
  <si>
    <t>CHECK # 763</t>
  </si>
  <si>
    <t>BILL PAY Kim Mosley ON-LINE xxxxxxxxxxxxxxxxxckoffON 06-24</t>
  </si>
  <si>
    <t>BILL PAY Sarah Fromme ON-LINE No Account Number ON 06-16</t>
  </si>
  <si>
    <t>CHECK # 762</t>
  </si>
  <si>
    <t>DEPOSITED OR CASHED CHECK # 761</t>
  </si>
  <si>
    <t>Bill.com Verify 015QQQEJYGGQWX8 WICT Virginia Chapter</t>
  </si>
  <si>
    <t>PAYPAL TRANSFER 160607 42X229NM7FDQ4 WOMEN IN CABLE TELECOM</t>
  </si>
  <si>
    <t>BILL PAY Kim Mosley ON-LINE xxxxxxxxxxxxxxxxxckoffON 06-03</t>
  </si>
  <si>
    <t>eDeposit in Branch/Store 06/02/16 03:16:53 PM 2490 VALLEY AVE WINCHESTER VA 6659</t>
  </si>
  <si>
    <t>CHECK # 759</t>
  </si>
  <si>
    <t>PAYPAL TRANSFER 160519 42X229MDT4WPG WOMEN IN CABLE TELECOM</t>
  </si>
  <si>
    <t>PAYPAL TRANSFER 160517 42X229M8NQR3E WOMEN IN CABLE TELECOM</t>
  </si>
  <si>
    <t>CHECK # 760</t>
  </si>
  <si>
    <t>DEPOSIT MADE IN A BRANCH/STORE #924439636</t>
  </si>
  <si>
    <t>CHECK # 758</t>
  </si>
  <si>
    <t>CHECK # 757</t>
  </si>
  <si>
    <t>eDeposit in Branch/Store 04/20/16 02:26:08 PM 7901 WISCONSIN AVE BETHESDA MD 6659</t>
  </si>
  <si>
    <t>PAYPAL TRANSFER 160411 42X229JQT9Q8J WOMEN IN CABLE TELECOM</t>
  </si>
  <si>
    <t>BILL PAY WICT Rocky Mount ON-LINE No Account Number ON 03-16</t>
  </si>
  <si>
    <t>eDeposit in Branch/Store 03/01/16 10:02:54 AM 13960 LEE JACKSON MEMORIAL HWY CHANTILLY VA 6659</t>
  </si>
  <si>
    <t>CHECK # 756</t>
  </si>
  <si>
    <t>BILL PAY Constant Contact ON-LINE No Account Number ON 01-29</t>
  </si>
  <si>
    <t>CHECK # 755</t>
  </si>
  <si>
    <t>CHECK # 752</t>
  </si>
  <si>
    <t>CHECK # 750</t>
  </si>
  <si>
    <t>BILL PAY WICT Rocky Mount ON-LINE No Account Number ON 01-07</t>
  </si>
  <si>
    <t>CHECK # 754</t>
  </si>
  <si>
    <t>CHECK # 751</t>
  </si>
  <si>
    <t>CHECK # 753</t>
  </si>
  <si>
    <t>Amount</t>
  </si>
  <si>
    <t>Rev/Exp</t>
  </si>
  <si>
    <t>Chck</t>
  </si>
  <si>
    <t>Sponsor Sign</t>
  </si>
  <si>
    <t>Bill.com</t>
  </si>
  <si>
    <t>Verification payment for ACH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</si>
</sst>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;[Red]\(0.00\)"/>
  </numFmts>
  <fonts count="60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4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11"/>
      <name val="Calibri"/>
      <family val="2"/>
      <scheme val="minor"/>
    </font>
    <font>
      <b/>
      <u/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trike/>
      <sz val="10"/>
      <name val="Arial"/>
      <family val="2"/>
    </font>
    <font>
      <i/>
      <sz val="10"/>
      <name val="Arial"/>
      <family val="2"/>
    </font>
    <font>
      <i/>
      <sz val="11"/>
      <name val="Calibri"/>
      <family val="2"/>
      <scheme val="minor"/>
    </font>
    <font>
      <i/>
      <strike/>
      <sz val="10"/>
      <name val="Arial"/>
      <family val="2"/>
    </font>
    <font>
      <i/>
      <sz val="9"/>
      <name val="Arial"/>
      <family val="2"/>
    </font>
    <font>
      <u/>
      <sz val="10"/>
      <color indexed="12"/>
      <name val="Arial"/>
      <family val="2"/>
    </font>
    <font>
      <b/>
      <strike/>
      <sz val="10"/>
      <name val="Arial"/>
      <family val="2"/>
    </font>
    <font>
      <strike/>
      <sz val="10"/>
      <color indexed="18"/>
      <name val="Arial"/>
      <family val="2"/>
    </font>
    <font>
      <strike/>
      <u/>
      <sz val="10"/>
      <color indexed="12"/>
      <name val="Arial"/>
      <family val="2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00B050"/>
      <name val="Calibri"/>
      <family val="2"/>
      <scheme val="minor"/>
    </font>
    <font>
      <sz val="10"/>
      <color indexed="10"/>
      <name val="Arial"/>
      <family val="2"/>
    </font>
    <font>
      <i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60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0000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93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16" borderId="1" applyNumberFormat="0" applyAlignment="0" applyProtection="0"/>
    <xf numFmtId="0" fontId="9" fillId="17" borderId="2" applyNumberFormat="0" applyAlignment="0" applyProtection="0"/>
    <xf numFmtId="43" fontId="2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7" borderId="0" applyNumberFormat="0" applyBorder="0" applyAlignment="0" applyProtection="0"/>
    <xf numFmtId="0" fontId="22" fillId="0" borderId="0"/>
    <xf numFmtId="0" fontId="2" fillId="4" borderId="7" applyNumberFormat="0" applyFont="0" applyAlignment="0" applyProtection="0"/>
    <xf numFmtId="0" fontId="18" fillId="16" borderId="8" applyNumberFormat="0" applyAlignment="0" applyProtection="0"/>
    <xf numFmtId="9" fontId="2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33" fillId="0" borderId="0" applyNumberFormat="0" applyFill="0" applyBorder="0" applyAlignment="0" applyProtection="0">
      <alignment vertical="top"/>
      <protection locked="0"/>
    </xf>
    <xf numFmtId="0" fontId="2" fillId="0" borderId="0"/>
    <xf numFmtId="44" fontId="2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22" applyNumberFormat="0" applyFill="0" applyAlignment="0" applyProtection="0"/>
    <xf numFmtId="0" fontId="47" fillId="0" borderId="23" applyNumberFormat="0" applyFill="0" applyAlignment="0" applyProtection="0"/>
    <xf numFmtId="0" fontId="48" fillId="0" borderId="24" applyNumberFormat="0" applyFill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31" borderId="25" applyNumberFormat="0" applyAlignment="0" applyProtection="0"/>
    <xf numFmtId="0" fontId="53" fillId="32" borderId="26" applyNumberFormat="0" applyAlignment="0" applyProtection="0"/>
    <xf numFmtId="0" fontId="54" fillId="32" borderId="25" applyNumberFormat="0" applyAlignment="0" applyProtection="0"/>
    <xf numFmtId="0" fontId="55" fillId="0" borderId="27" applyNumberFormat="0" applyFill="0" applyAlignment="0" applyProtection="0"/>
    <xf numFmtId="0" fontId="56" fillId="33" borderId="28" applyNumberFormat="0" applyAlignment="0" applyProtection="0"/>
    <xf numFmtId="0" fontId="27" fillId="0" borderId="0" applyNumberFormat="0" applyFill="0" applyBorder="0" applyAlignment="0" applyProtection="0"/>
    <xf numFmtId="0" fontId="1" fillId="34" borderId="29" applyNumberFormat="0" applyFont="0" applyAlignment="0" applyProtection="0"/>
    <xf numFmtId="0" fontId="57" fillId="0" borderId="0" applyNumberFormat="0" applyFill="0" applyBorder="0" applyAlignment="0" applyProtection="0"/>
    <xf numFmtId="0" fontId="58" fillId="0" borderId="30" applyNumberFormat="0" applyFill="0" applyAlignment="0" applyProtection="0"/>
    <xf numFmtId="0" fontId="59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59" fillId="38" borderId="0" applyNumberFormat="0" applyBorder="0" applyAlignment="0" applyProtection="0"/>
    <xf numFmtId="0" fontId="59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59" fillId="42" borderId="0" applyNumberFormat="0" applyBorder="0" applyAlignment="0" applyProtection="0"/>
    <xf numFmtId="0" fontId="59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59" fillId="46" borderId="0" applyNumberFormat="0" applyBorder="0" applyAlignment="0" applyProtection="0"/>
    <xf numFmtId="0" fontId="59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59" fillId="50" borderId="0" applyNumberFormat="0" applyBorder="0" applyAlignment="0" applyProtection="0"/>
    <xf numFmtId="0" fontId="59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59" fillId="54" borderId="0" applyNumberFormat="0" applyBorder="0" applyAlignment="0" applyProtection="0"/>
    <xf numFmtId="0" fontId="59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59" fillId="58" borderId="0" applyNumberFormat="0" applyBorder="0" applyAlignment="0" applyProtection="0"/>
  </cellStyleXfs>
  <cellXfs count="168">
    <xf numFmtId="0" fontId="0" fillId="0" borderId="0" xfId="0"/>
    <xf numFmtId="0" fontId="3" fillId="0" borderId="0" xfId="0" applyFont="1"/>
    <xf numFmtId="0" fontId="0" fillId="0" borderId="0" xfId="0" applyFill="1"/>
    <xf numFmtId="14" fontId="0" fillId="0" borderId="0" xfId="0" applyNumberFormat="1"/>
    <xf numFmtId="44" fontId="0" fillId="0" borderId="0" xfId="29" applyFont="1"/>
    <xf numFmtId="44" fontId="3" fillId="0" borderId="0" xfId="29" applyFont="1"/>
    <xf numFmtId="14" fontId="3" fillId="18" borderId="0" xfId="0" applyNumberFormat="1" applyFont="1" applyFill="1"/>
    <xf numFmtId="14" fontId="0" fillId="18" borderId="0" xfId="0" applyNumberFormat="1" applyFill="1"/>
    <xf numFmtId="0" fontId="0" fillId="18" borderId="0" xfId="0" applyFill="1"/>
    <xf numFmtId="44" fontId="3" fillId="18" borderId="0" xfId="29" applyFont="1" applyFill="1"/>
    <xf numFmtId="44" fontId="2" fillId="0" borderId="0" xfId="29"/>
    <xf numFmtId="44" fontId="2" fillId="18" borderId="0" xfId="29" applyFill="1"/>
    <xf numFmtId="0" fontId="22" fillId="0" borderId="0" xfId="0" applyFont="1"/>
    <xf numFmtId="0" fontId="0" fillId="0" borderId="10" xfId="0" applyBorder="1"/>
    <xf numFmtId="44" fontId="0" fillId="0" borderId="10" xfId="29" applyFont="1" applyBorder="1"/>
    <xf numFmtId="0" fontId="21" fillId="0" borderId="0" xfId="0" applyFont="1"/>
    <xf numFmtId="0" fontId="3" fillId="0" borderId="0" xfId="0" applyFont="1" applyFill="1" applyBorder="1"/>
    <xf numFmtId="44" fontId="0" fillId="0" borderId="0" xfId="0" applyNumberFormat="1"/>
    <xf numFmtId="14" fontId="0" fillId="0" borderId="11" xfId="0" applyNumberFormat="1" applyBorder="1"/>
    <xf numFmtId="14" fontId="0" fillId="0" borderId="11" xfId="0" applyNumberFormat="1" applyFill="1" applyBorder="1"/>
    <xf numFmtId="44" fontId="3" fillId="0" borderId="0" xfId="29" applyFont="1" applyFill="1"/>
    <xf numFmtId="14" fontId="0" fillId="0" borderId="0" xfId="0" applyNumberFormat="1" applyFill="1" applyBorder="1"/>
    <xf numFmtId="0" fontId="0" fillId="0" borderId="0" xfId="0" applyFill="1" applyBorder="1"/>
    <xf numFmtId="44" fontId="2" fillId="0" borderId="0" xfId="29" applyFill="1" applyBorder="1"/>
    <xf numFmtId="44" fontId="2" fillId="0" borderId="0" xfId="29" applyBorder="1"/>
    <xf numFmtId="44" fontId="2" fillId="0" borderId="0" xfId="29" applyFont="1" applyFill="1" applyBorder="1"/>
    <xf numFmtId="164" fontId="0" fillId="0" borderId="0" xfId="0" applyNumberFormat="1"/>
    <xf numFmtId="164" fontId="2" fillId="0" borderId="0" xfId="29" applyNumberFormat="1" applyFont="1" applyFill="1" applyBorder="1"/>
    <xf numFmtId="164" fontId="2" fillId="0" borderId="0" xfId="29" applyNumberFormat="1"/>
    <xf numFmtId="164" fontId="2" fillId="18" borderId="0" xfId="29" applyNumberFormat="1" applyFill="1"/>
    <xf numFmtId="44" fontId="23" fillId="0" borderId="0" xfId="29" applyFont="1"/>
    <xf numFmtId="0" fontId="24" fillId="0" borderId="0" xfId="0" applyFont="1"/>
    <xf numFmtId="0" fontId="25" fillId="19" borderId="0" xfId="0" applyFont="1" applyFill="1"/>
    <xf numFmtId="0" fontId="26" fillId="20" borderId="11" xfId="0" applyFont="1" applyFill="1" applyBorder="1"/>
    <xf numFmtId="10" fontId="27" fillId="0" borderId="0" xfId="43" applyNumberFormat="1" applyFont="1"/>
    <xf numFmtId="44" fontId="24" fillId="0" borderId="0" xfId="29" applyFont="1"/>
    <xf numFmtId="44" fontId="24" fillId="21" borderId="0" xfId="29" applyFont="1" applyFill="1"/>
    <xf numFmtId="0" fontId="26" fillId="20" borderId="11" xfId="0" applyFont="1" applyFill="1" applyBorder="1" applyAlignment="1">
      <alignment horizontal="center"/>
    </xf>
    <xf numFmtId="14" fontId="24" fillId="0" borderId="0" xfId="0" quotePrefix="1" applyNumberFormat="1" applyFont="1"/>
    <xf numFmtId="0" fontId="26" fillId="20" borderId="11" xfId="0" applyFont="1" applyFill="1" applyBorder="1" applyAlignment="1">
      <alignment horizontal="right"/>
    </xf>
    <xf numFmtId="0" fontId="24" fillId="0" borderId="0" xfId="0" applyFont="1" applyFill="1"/>
    <xf numFmtId="0" fontId="28" fillId="0" borderId="0" xfId="0" applyFont="1"/>
    <xf numFmtId="44" fontId="2" fillId="20" borderId="11" xfId="29" applyFill="1" applyBorder="1"/>
    <xf numFmtId="0" fontId="3" fillId="20" borderId="11" xfId="0" applyFont="1" applyFill="1" applyBorder="1"/>
    <xf numFmtId="164" fontId="3" fillId="20" borderId="11" xfId="29" applyNumberFormat="1" applyFont="1" applyFill="1" applyBorder="1" applyAlignment="1">
      <alignment horizontal="center"/>
    </xf>
    <xf numFmtId="44" fontId="3" fillId="20" borderId="11" xfId="29" applyFont="1" applyFill="1" applyBorder="1" applyAlignment="1">
      <alignment horizontal="center"/>
    </xf>
    <xf numFmtId="10" fontId="23" fillId="20" borderId="11" xfId="43" applyNumberFormat="1" applyFont="1" applyFill="1" applyBorder="1"/>
    <xf numFmtId="44" fontId="2" fillId="20" borderId="11" xfId="29" applyNumberFormat="1" applyFill="1" applyBorder="1"/>
    <xf numFmtId="44" fontId="2" fillId="20" borderId="11" xfId="29" applyNumberFormat="1" applyFont="1" applyFill="1" applyBorder="1"/>
    <xf numFmtId="0" fontId="3" fillId="20" borderId="11" xfId="0" applyFont="1" applyFill="1" applyBorder="1" applyAlignment="1">
      <alignment wrapText="1"/>
    </xf>
    <xf numFmtId="44" fontId="3" fillId="20" borderId="11" xfId="29" applyFont="1" applyFill="1" applyBorder="1" applyAlignment="1">
      <alignment horizontal="center" wrapText="1"/>
    </xf>
    <xf numFmtId="44" fontId="3" fillId="22" borderId="11" xfId="29" applyFont="1" applyFill="1" applyBorder="1"/>
    <xf numFmtId="0" fontId="29" fillId="0" borderId="0" xfId="0" applyFont="1"/>
    <xf numFmtId="0" fontId="0" fillId="0" borderId="11" xfId="0" applyNumberFormat="1" applyBorder="1"/>
    <xf numFmtId="0" fontId="2" fillId="0" borderId="11" xfId="29" applyNumberFormat="1" applyFont="1" applyFill="1" applyBorder="1"/>
    <xf numFmtId="0" fontId="0" fillId="0" borderId="11" xfId="0" applyNumberFormat="1" applyFill="1" applyBorder="1"/>
    <xf numFmtId="0" fontId="3" fillId="22" borderId="11" xfId="0" applyNumberFormat="1" applyFont="1" applyFill="1" applyBorder="1"/>
    <xf numFmtId="0" fontId="0" fillId="0" borderId="11" xfId="0" applyNumberFormat="1" applyBorder="1" applyAlignment="1">
      <alignment horizontal="center"/>
    </xf>
    <xf numFmtId="0" fontId="0" fillId="0" borderId="11" xfId="0" applyNumberFormat="1" applyFill="1" applyBorder="1" applyAlignment="1">
      <alignment horizontal="center"/>
    </xf>
    <xf numFmtId="0" fontId="2" fillId="0" borderId="0" xfId="0" applyFont="1"/>
    <xf numFmtId="0" fontId="2" fillId="0" borderId="11" xfId="0" applyNumberFormat="1" applyFont="1" applyFill="1" applyBorder="1"/>
    <xf numFmtId="0" fontId="2" fillId="0" borderId="11" xfId="0" applyNumberFormat="1" applyFont="1" applyFill="1" applyBorder="1" applyAlignment="1">
      <alignment horizontal="center"/>
    </xf>
    <xf numFmtId="14" fontId="0" fillId="22" borderId="11" xfId="0" applyNumberFormat="1" applyFill="1" applyBorder="1"/>
    <xf numFmtId="0" fontId="0" fillId="22" borderId="11" xfId="0" applyNumberFormat="1" applyFill="1" applyBorder="1"/>
    <xf numFmtId="0" fontId="0" fillId="22" borderId="11" xfId="0" applyNumberFormat="1" applyFill="1" applyBorder="1" applyAlignment="1">
      <alignment horizontal="center"/>
    </xf>
    <xf numFmtId="0" fontId="22" fillId="22" borderId="11" xfId="0" applyNumberFormat="1" applyFont="1" applyFill="1" applyBorder="1"/>
    <xf numFmtId="44" fontId="2" fillId="22" borderId="11" xfId="29" applyNumberFormat="1" applyFill="1" applyBorder="1"/>
    <xf numFmtId="44" fontId="2" fillId="22" borderId="11" xfId="29" applyFill="1" applyBorder="1"/>
    <xf numFmtId="0" fontId="2" fillId="22" borderId="11" xfId="0" applyNumberFormat="1" applyFont="1" applyFill="1" applyBorder="1" applyAlignment="1">
      <alignment horizontal="center"/>
    </xf>
    <xf numFmtId="0" fontId="0" fillId="22" borderId="11" xfId="29" applyNumberFormat="1" applyFont="1" applyFill="1" applyBorder="1"/>
    <xf numFmtId="17" fontId="24" fillId="0" borderId="0" xfId="0" quotePrefix="1" applyNumberFormat="1" applyFont="1"/>
    <xf numFmtId="44" fontId="24" fillId="23" borderId="0" xfId="29" applyFont="1" applyFill="1"/>
    <xf numFmtId="17" fontId="24" fillId="0" borderId="0" xfId="0" quotePrefix="1" applyNumberFormat="1" applyFont="1" applyFill="1"/>
    <xf numFmtId="14" fontId="24" fillId="0" borderId="0" xfId="0" applyNumberFormat="1" applyFont="1" applyFill="1"/>
    <xf numFmtId="44" fontId="24" fillId="24" borderId="0" xfId="29" applyFont="1" applyFill="1"/>
    <xf numFmtId="0" fontId="30" fillId="0" borderId="0" xfId="0" applyFont="1"/>
    <xf numFmtId="13" fontId="2" fillId="0" borderId="0" xfId="29" applyNumberFormat="1"/>
    <xf numFmtId="44" fontId="2" fillId="0" borderId="0" xfId="29" applyFont="1"/>
    <xf numFmtId="164" fontId="3" fillId="0" borderId="0" xfId="0" applyNumberFormat="1" applyFont="1"/>
    <xf numFmtId="0" fontId="24" fillId="0" borderId="13" xfId="0" applyFont="1" applyBorder="1"/>
    <xf numFmtId="17" fontId="24" fillId="0" borderId="14" xfId="0" quotePrefix="1" applyNumberFormat="1" applyFont="1" applyBorder="1"/>
    <xf numFmtId="14" fontId="24" fillId="0" borderId="14" xfId="0" quotePrefix="1" applyNumberFormat="1" applyFont="1" applyBorder="1"/>
    <xf numFmtId="44" fontId="24" fillId="0" borderId="14" xfId="29" applyFont="1" applyBorder="1"/>
    <xf numFmtId="44" fontId="24" fillId="23" borderId="14" xfId="29" applyFont="1" applyFill="1" applyBorder="1"/>
    <xf numFmtId="44" fontId="24" fillId="21" borderId="14" xfId="29" applyFont="1" applyFill="1" applyBorder="1"/>
    <xf numFmtId="0" fontId="24" fillId="0" borderId="14" xfId="0" applyFont="1" applyBorder="1"/>
    <xf numFmtId="10" fontId="27" fillId="0" borderId="14" xfId="43" applyNumberFormat="1" applyFont="1" applyBorder="1"/>
    <xf numFmtId="0" fontId="24" fillId="0" borderId="15" xfId="0" applyFont="1" applyBorder="1"/>
    <xf numFmtId="0" fontId="24" fillId="0" borderId="16" xfId="0" applyFont="1" applyBorder="1"/>
    <xf numFmtId="17" fontId="24" fillId="0" borderId="10" xfId="0" quotePrefix="1" applyNumberFormat="1" applyFont="1" applyBorder="1"/>
    <xf numFmtId="14" fontId="24" fillId="0" borderId="10" xfId="0" quotePrefix="1" applyNumberFormat="1" applyFont="1" applyBorder="1"/>
    <xf numFmtId="44" fontId="24" fillId="0" borderId="10" xfId="29" applyFont="1" applyBorder="1"/>
    <xf numFmtId="44" fontId="24" fillId="23" borderId="10" xfId="29" applyFont="1" applyFill="1" applyBorder="1"/>
    <xf numFmtId="44" fontId="24" fillId="21" borderId="10" xfId="29" applyFont="1" applyFill="1" applyBorder="1"/>
    <xf numFmtId="0" fontId="24" fillId="0" borderId="10" xfId="0" applyFont="1" applyBorder="1"/>
    <xf numFmtId="10" fontId="27" fillId="0" borderId="10" xfId="43" applyNumberFormat="1" applyFont="1" applyBorder="1"/>
    <xf numFmtId="0" fontId="24" fillId="0" borderId="17" xfId="0" applyFont="1" applyBorder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2" fillId="0" borderId="0" xfId="0" quotePrefix="1" applyFont="1"/>
    <xf numFmtId="14" fontId="28" fillId="0" borderId="11" xfId="0" applyNumberFormat="1" applyFont="1" applyFill="1" applyBorder="1"/>
    <xf numFmtId="0" fontId="28" fillId="0" borderId="11" xfId="0" applyNumberFormat="1" applyFont="1" applyFill="1" applyBorder="1"/>
    <xf numFmtId="0" fontId="28" fillId="0" borderId="11" xfId="29" applyNumberFormat="1" applyFont="1" applyFill="1" applyBorder="1"/>
    <xf numFmtId="44" fontId="28" fillId="20" borderId="11" xfId="29" applyNumberFormat="1" applyFont="1" applyFill="1" applyBorder="1"/>
    <xf numFmtId="0" fontId="31" fillId="0" borderId="12" xfId="29" applyNumberFormat="1" applyFont="1" applyFill="1" applyBorder="1"/>
    <xf numFmtId="0" fontId="28" fillId="0" borderId="0" xfId="0" applyFont="1" applyBorder="1"/>
    <xf numFmtId="14" fontId="2" fillId="0" borderId="11" xfId="0" applyNumberFormat="1" applyFont="1" applyFill="1" applyBorder="1"/>
    <xf numFmtId="14" fontId="3" fillId="0" borderId="0" xfId="0" applyNumberFormat="1" applyFont="1" applyAlignment="1">
      <alignment horizontal="right"/>
    </xf>
    <xf numFmtId="0" fontId="2" fillId="0" borderId="11" xfId="0" applyNumberFormat="1" applyFont="1" applyBorder="1"/>
    <xf numFmtId="44" fontId="32" fillId="0" borderId="0" xfId="29" applyFont="1"/>
    <xf numFmtId="2" fontId="0" fillId="0" borderId="0" xfId="0" applyNumberFormat="1"/>
    <xf numFmtId="0" fontId="33" fillId="0" borderId="0" xfId="47" applyAlignment="1" applyProtection="1"/>
    <xf numFmtId="1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34" fillId="0" borderId="0" xfId="0" applyFont="1"/>
    <xf numFmtId="0" fontId="35" fillId="0" borderId="0" xfId="0" applyFont="1"/>
    <xf numFmtId="0" fontId="36" fillId="0" borderId="0" xfId="47" applyFont="1" applyAlignment="1" applyProtection="1"/>
    <xf numFmtId="0" fontId="2" fillId="25" borderId="11" xfId="0" applyNumberFormat="1" applyFont="1" applyFill="1" applyBorder="1"/>
    <xf numFmtId="0" fontId="0" fillId="25" borderId="11" xfId="0" applyNumberFormat="1" applyFill="1" applyBorder="1"/>
    <xf numFmtId="0" fontId="2" fillId="25" borderId="18" xfId="0" applyNumberFormat="1" applyFont="1" applyFill="1" applyBorder="1"/>
    <xf numFmtId="0" fontId="34" fillId="0" borderId="0" xfId="0" applyFont="1" applyAlignment="1"/>
    <xf numFmtId="0" fontId="37" fillId="0" borderId="0" xfId="48" applyFont="1"/>
    <xf numFmtId="0" fontId="24" fillId="0" borderId="0" xfId="48" applyFont="1"/>
    <xf numFmtId="0" fontId="1" fillId="0" borderId="0" xfId="0" applyFont="1"/>
    <xf numFmtId="0" fontId="38" fillId="0" borderId="0" xfId="48" applyFont="1"/>
    <xf numFmtId="0" fontId="39" fillId="0" borderId="0" xfId="48" applyFont="1"/>
    <xf numFmtId="0" fontId="40" fillId="0" borderId="0" xfId="0" applyFont="1"/>
    <xf numFmtId="44" fontId="26" fillId="18" borderId="19" xfId="49" applyFont="1" applyFill="1" applyBorder="1" applyAlignment="1">
      <alignment horizontal="left"/>
    </xf>
    <xf numFmtId="44" fontId="26" fillId="18" borderId="19" xfId="49" applyFont="1" applyFill="1" applyBorder="1" applyAlignment="1">
      <alignment horizontal="center"/>
    </xf>
    <xf numFmtId="44" fontId="26" fillId="26" borderId="19" xfId="49" applyFont="1" applyFill="1" applyBorder="1" applyAlignment="1">
      <alignment horizontal="center"/>
    </xf>
    <xf numFmtId="0" fontId="26" fillId="0" borderId="0" xfId="48" applyFont="1"/>
    <xf numFmtId="44" fontId="24" fillId="0" borderId="0" xfId="49" applyFont="1"/>
    <xf numFmtId="44" fontId="24" fillId="27" borderId="0" xfId="49" applyFont="1" applyFill="1"/>
    <xf numFmtId="44" fontId="24" fillId="25" borderId="0" xfId="49" applyFont="1" applyFill="1"/>
    <xf numFmtId="44" fontId="41" fillId="0" borderId="0" xfId="49" applyFont="1" applyFill="1"/>
    <xf numFmtId="0" fontId="0" fillId="0" borderId="0" xfId="0" applyFont="1"/>
    <xf numFmtId="0" fontId="26" fillId="27" borderId="0" xfId="48" applyFont="1" applyFill="1"/>
    <xf numFmtId="0" fontId="24" fillId="27" borderId="0" xfId="48" applyFont="1" applyFill="1"/>
    <xf numFmtId="0" fontId="1" fillId="27" borderId="0" xfId="0" applyFont="1" applyFill="1"/>
    <xf numFmtId="44" fontId="24" fillId="0" borderId="0" xfId="49" applyFont="1" applyFill="1"/>
    <xf numFmtId="44" fontId="27" fillId="0" borderId="0" xfId="49" applyFont="1" applyFill="1"/>
    <xf numFmtId="0" fontId="24" fillId="26" borderId="0" xfId="48" applyFont="1" applyFill="1"/>
    <xf numFmtId="0" fontId="23" fillId="0" borderId="0" xfId="0" applyFont="1"/>
    <xf numFmtId="0" fontId="27" fillId="0" borderId="0" xfId="48" applyFont="1"/>
    <xf numFmtId="44" fontId="27" fillId="0" borderId="0" xfId="49" applyFont="1"/>
    <xf numFmtId="44" fontId="27" fillId="27" borderId="0" xfId="49" applyFont="1" applyFill="1"/>
    <xf numFmtId="0" fontId="27" fillId="0" borderId="0" xfId="0" applyFont="1"/>
    <xf numFmtId="0" fontId="43" fillId="0" borderId="0" xfId="0" applyFont="1"/>
    <xf numFmtId="44" fontId="26" fillId="27" borderId="20" xfId="49" applyFont="1" applyFill="1" applyBorder="1"/>
    <xf numFmtId="44" fontId="1" fillId="0" borderId="0" xfId="0" applyNumberFormat="1" applyFont="1"/>
    <xf numFmtId="44" fontId="26" fillId="18" borderId="0" xfId="49" applyFont="1" applyFill="1" applyBorder="1" applyAlignment="1">
      <alignment horizontal="center"/>
    </xf>
    <xf numFmtId="0" fontId="0" fillId="0" borderId="0" xfId="0" applyFont="1" applyFill="1"/>
    <xf numFmtId="44" fontId="1" fillId="0" borderId="0" xfId="29" applyFont="1"/>
    <xf numFmtId="44" fontId="24" fillId="0" borderId="0" xfId="29" applyFont="1" applyFill="1"/>
    <xf numFmtId="0" fontId="24" fillId="0" borderId="0" xfId="48" applyFont="1" applyFill="1"/>
    <xf numFmtId="0" fontId="0" fillId="27" borderId="0" xfId="0" applyFont="1" applyFill="1"/>
    <xf numFmtId="44" fontId="44" fillId="27" borderId="21" xfId="49" applyFont="1" applyFill="1" applyBorder="1"/>
    <xf numFmtId="0" fontId="26" fillId="0" borderId="0" xfId="0" applyFont="1"/>
    <xf numFmtId="44" fontId="26" fillId="27" borderId="0" xfId="49" applyFont="1" applyFill="1" applyBorder="1"/>
    <xf numFmtId="0" fontId="2" fillId="0" borderId="18" xfId="0" applyNumberFormat="1" applyFont="1" applyFill="1" applyBorder="1"/>
    <xf numFmtId="0" fontId="1" fillId="0" borderId="0" xfId="50"/>
    <xf numFmtId="14" fontId="1" fillId="0" borderId="0" xfId="50" applyNumberFormat="1"/>
    <xf numFmtId="44" fontId="1" fillId="0" borderId="0" xfId="51" applyFont="1"/>
    <xf numFmtId="44" fontId="1" fillId="25" borderId="0" xfId="51" applyFont="1" applyFill="1"/>
    <xf numFmtId="0" fontId="1" fillId="0" borderId="0" xfId="50"/>
    <xf numFmtId="44" fontId="1" fillId="0" borderId="0" xfId="51" applyFont="1"/>
    <xf numFmtId="44" fontId="1" fillId="25" borderId="0" xfId="51" applyFont="1" applyFill="1"/>
    <xf numFmtId="44" fontId="1" fillId="59" borderId="0" xfId="51" applyFont="1" applyFill="1"/>
  </cellXfs>
  <cellStyles count="93">
    <cellStyle name="20% - Accent1" xfId="1" builtinId="30" customBuiltin="1"/>
    <cellStyle name="20% - Accent1 2" xfId="70"/>
    <cellStyle name="20% - Accent2" xfId="2" builtinId="34" customBuiltin="1"/>
    <cellStyle name="20% - Accent2 2" xfId="74"/>
    <cellStyle name="20% - Accent3" xfId="3" builtinId="38" customBuiltin="1"/>
    <cellStyle name="20% - Accent3 2" xfId="78"/>
    <cellStyle name="20% - Accent4" xfId="4" builtinId="42" customBuiltin="1"/>
    <cellStyle name="20% - Accent4 2" xfId="82"/>
    <cellStyle name="20% - Accent5" xfId="5" builtinId="46" customBuiltin="1"/>
    <cellStyle name="20% - Accent5 2" xfId="86"/>
    <cellStyle name="20% - Accent6" xfId="6" builtinId="50" customBuiltin="1"/>
    <cellStyle name="20% - Accent6 2" xfId="90"/>
    <cellStyle name="40% - Accent1" xfId="7" builtinId="31" customBuiltin="1"/>
    <cellStyle name="40% - Accent1 2" xfId="71"/>
    <cellStyle name="40% - Accent2" xfId="8" builtinId="35" customBuiltin="1"/>
    <cellStyle name="40% - Accent2 2" xfId="75"/>
    <cellStyle name="40% - Accent3" xfId="9" builtinId="39" customBuiltin="1"/>
    <cellStyle name="40% - Accent3 2" xfId="79"/>
    <cellStyle name="40% - Accent4" xfId="10" builtinId="43" customBuiltin="1"/>
    <cellStyle name="40% - Accent4 2" xfId="83"/>
    <cellStyle name="40% - Accent5" xfId="11" builtinId="47" customBuiltin="1"/>
    <cellStyle name="40% - Accent5 2" xfId="87"/>
    <cellStyle name="40% - Accent6" xfId="12" builtinId="51" customBuiltin="1"/>
    <cellStyle name="40% - Accent6 2" xfId="91"/>
    <cellStyle name="60% - Accent1" xfId="13" builtinId="32" customBuiltin="1"/>
    <cellStyle name="60% - Accent1 2" xfId="72"/>
    <cellStyle name="60% - Accent2" xfId="14" builtinId="36" customBuiltin="1"/>
    <cellStyle name="60% - Accent2 2" xfId="76"/>
    <cellStyle name="60% - Accent3" xfId="15" builtinId="40" customBuiltin="1"/>
    <cellStyle name="60% - Accent3 2" xfId="80"/>
    <cellStyle name="60% - Accent4" xfId="16" builtinId="44" customBuiltin="1"/>
    <cellStyle name="60% - Accent4 2" xfId="84"/>
    <cellStyle name="60% - Accent5" xfId="17" builtinId="48" customBuiltin="1"/>
    <cellStyle name="60% - Accent5 2" xfId="88"/>
    <cellStyle name="60% - Accent6" xfId="18" builtinId="52" customBuiltin="1"/>
    <cellStyle name="60% - Accent6 2" xfId="92"/>
    <cellStyle name="Accent1" xfId="19" builtinId="29" customBuiltin="1"/>
    <cellStyle name="Accent1 2" xfId="69"/>
    <cellStyle name="Accent2" xfId="20" builtinId="33" customBuiltin="1"/>
    <cellStyle name="Accent2 2" xfId="73"/>
    <cellStyle name="Accent3" xfId="21" builtinId="37" customBuiltin="1"/>
    <cellStyle name="Accent3 2" xfId="77"/>
    <cellStyle name="Accent4" xfId="22" builtinId="41" customBuiltin="1"/>
    <cellStyle name="Accent4 2" xfId="81"/>
    <cellStyle name="Accent5" xfId="23" builtinId="45" customBuiltin="1"/>
    <cellStyle name="Accent5 2" xfId="85"/>
    <cellStyle name="Accent6" xfId="24" builtinId="49" customBuiltin="1"/>
    <cellStyle name="Accent6 2" xfId="89"/>
    <cellStyle name="Bad" xfId="25" builtinId="27" customBuiltin="1"/>
    <cellStyle name="Bad 2" xfId="58"/>
    <cellStyle name="Calculation" xfId="26" builtinId="22" customBuiltin="1"/>
    <cellStyle name="Calculation 2" xfId="62"/>
    <cellStyle name="Check Cell" xfId="27" builtinId="23" customBuiltin="1"/>
    <cellStyle name="Check Cell 2" xfId="64"/>
    <cellStyle name="Comma 2" xfId="28"/>
    <cellStyle name="Currency" xfId="29" builtinId="4"/>
    <cellStyle name="Currency 2" xfId="30"/>
    <cellStyle name="Currency 2 2" xfId="49"/>
    <cellStyle name="Currency 3" xfId="51"/>
    <cellStyle name="Explanatory Text" xfId="31" builtinId="53" customBuiltin="1"/>
    <cellStyle name="Explanatory Text 2" xfId="67"/>
    <cellStyle name="Good" xfId="32" builtinId="26" customBuiltin="1"/>
    <cellStyle name="Good 2" xfId="57"/>
    <cellStyle name="Heading 1" xfId="33" builtinId="16" customBuiltin="1"/>
    <cellStyle name="Heading 1 2" xfId="53"/>
    <cellStyle name="Heading 2" xfId="34" builtinId="17" customBuiltin="1"/>
    <cellStyle name="Heading 2 2" xfId="54"/>
    <cellStyle name="Heading 3" xfId="35" builtinId="18" customBuiltin="1"/>
    <cellStyle name="Heading 3 2" xfId="55"/>
    <cellStyle name="Heading 4" xfId="36" builtinId="19" customBuiltin="1"/>
    <cellStyle name="Heading 4 2" xfId="56"/>
    <cellStyle name="Hyperlink" xfId="47" builtinId="8"/>
    <cellStyle name="Input" xfId="37" builtinId="20" customBuiltin="1"/>
    <cellStyle name="Input 2" xfId="60"/>
    <cellStyle name="Linked Cell" xfId="38" builtinId="24" customBuiltin="1"/>
    <cellStyle name="Linked Cell 2" xfId="63"/>
    <cellStyle name="Neutral" xfId="39" builtinId="28" customBuiltin="1"/>
    <cellStyle name="Neutral 2" xfId="59"/>
    <cellStyle name="Normal" xfId="0" builtinId="0"/>
    <cellStyle name="Normal 2" xfId="40"/>
    <cellStyle name="Normal 2 2" xfId="48"/>
    <cellStyle name="Normal 3" xfId="50"/>
    <cellStyle name="Note" xfId="41" builtinId="10" customBuiltin="1"/>
    <cellStyle name="Note 2" xfId="66"/>
    <cellStyle name="Output" xfId="42" builtinId="21" customBuiltin="1"/>
    <cellStyle name="Output 2" xfId="61"/>
    <cellStyle name="Percent" xfId="43" builtinId="5"/>
    <cellStyle name="Title" xfId="44" builtinId="15" customBuiltin="1"/>
    <cellStyle name="Title 2" xfId="52"/>
    <cellStyle name="Total" xfId="45" builtinId="25" customBuiltin="1"/>
    <cellStyle name="Total 2" xfId="68"/>
    <cellStyle name="Warning Text" xfId="46" builtinId="11" customBuiltin="1"/>
    <cellStyle name="Warning Text 2" xfId="6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ro1/AppData/Local/Microsoft/Windows/Temporary%20Internet%20Files/Content.Outlook/5MY1N4VR/2015%20WICT%20Acct%20Balanc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nk &amp; Tax Info"/>
      <sheetName val="SUMMARY"/>
      <sheetName val="Wells Fargo - Checking"/>
      <sheetName val="Wells Fargo - MoneyMarket"/>
      <sheetName val="PayPal"/>
      <sheetName val="PayPal-invoices sent"/>
      <sheetName val="eventbrite"/>
      <sheetName val="2012 Tech-It-Out Webinar"/>
    </sheetNames>
    <sheetDataSet>
      <sheetData sheetId="0" refreshError="1"/>
      <sheetData sheetId="1" refreshError="1"/>
      <sheetData sheetId="2">
        <row r="63">
          <cell r="B63" t="str">
            <v>Deposit</v>
          </cell>
          <cell r="E63" t="str">
            <v>Healthy Leader</v>
          </cell>
        </row>
        <row r="64">
          <cell r="B64" t="str">
            <v>Check</v>
          </cell>
          <cell r="E64" t="str">
            <v>Mentor Program</v>
          </cell>
        </row>
        <row r="65">
          <cell r="B65" t="str">
            <v>E-Check</v>
          </cell>
          <cell r="E65" t="str">
            <v>Meet the Operator</v>
          </cell>
        </row>
        <row r="66">
          <cell r="E66" t="str">
            <v>Signature Breakfast</v>
          </cell>
        </row>
        <row r="67">
          <cell r="E67" t="str">
            <v>Webinar - multi chapter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paypal.com/" TargetMode="External"/><Relationship Id="rId2" Type="http://schemas.openxmlformats.org/officeDocument/2006/relationships/hyperlink" Target="mailto:alisha.starkey@cox.com" TargetMode="External"/><Relationship Id="rId1" Type="http://schemas.openxmlformats.org/officeDocument/2006/relationships/hyperlink" Target="http://www.wellsfargo.com/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nathalie.capelluto@cox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9"/>
  <sheetViews>
    <sheetView topLeftCell="A7" workbookViewId="0">
      <selection activeCell="B26" sqref="B26"/>
    </sheetView>
  </sheetViews>
  <sheetFormatPr defaultRowHeight="12.75" x14ac:dyDescent="0.2"/>
  <cols>
    <col min="2" max="2" width="17.28515625" customWidth="1"/>
    <col min="3" max="3" width="36" customWidth="1"/>
  </cols>
  <sheetData>
    <row r="1" spans="1:3" x14ac:dyDescent="0.2">
      <c r="A1" s="1" t="s">
        <v>177</v>
      </c>
    </row>
    <row r="3" spans="1:3" x14ac:dyDescent="0.2">
      <c r="A3" s="1" t="s">
        <v>178</v>
      </c>
    </row>
    <row r="4" spans="1:3" x14ac:dyDescent="0.2">
      <c r="B4" s="111" t="s">
        <v>179</v>
      </c>
    </row>
    <row r="5" spans="1:3" x14ac:dyDescent="0.2">
      <c r="B5" t="s">
        <v>180</v>
      </c>
      <c r="C5" t="s">
        <v>181</v>
      </c>
    </row>
    <row r="6" spans="1:3" x14ac:dyDescent="0.2">
      <c r="B6" t="s">
        <v>182</v>
      </c>
      <c r="C6" t="s">
        <v>183</v>
      </c>
    </row>
    <row r="7" spans="1:3" x14ac:dyDescent="0.2">
      <c r="B7" t="s">
        <v>184</v>
      </c>
      <c r="C7" s="112">
        <v>2050000506659</v>
      </c>
    </row>
    <row r="8" spans="1:3" x14ac:dyDescent="0.2">
      <c r="B8" t="s">
        <v>185</v>
      </c>
      <c r="C8" s="113">
        <v>540705250</v>
      </c>
    </row>
    <row r="9" spans="1:3" x14ac:dyDescent="0.2">
      <c r="B9" t="s">
        <v>186</v>
      </c>
      <c r="C9" s="59" t="s">
        <v>187</v>
      </c>
    </row>
    <row r="10" spans="1:3" x14ac:dyDescent="0.2">
      <c r="B10" t="s">
        <v>186</v>
      </c>
      <c r="C10" s="59" t="s">
        <v>188</v>
      </c>
    </row>
    <row r="11" spans="1:3" x14ac:dyDescent="0.2">
      <c r="B11" t="s">
        <v>186</v>
      </c>
      <c r="C11" s="59" t="s">
        <v>189</v>
      </c>
    </row>
    <row r="14" spans="1:3" x14ac:dyDescent="0.2">
      <c r="A14" s="1" t="s">
        <v>190</v>
      </c>
    </row>
    <row r="15" spans="1:3" x14ac:dyDescent="0.2">
      <c r="B15" t="s">
        <v>191</v>
      </c>
    </row>
    <row r="17" spans="1:4" x14ac:dyDescent="0.2">
      <c r="A17" s="114" t="s">
        <v>192</v>
      </c>
      <c r="B17" s="41"/>
      <c r="C17" s="41"/>
    </row>
    <row r="18" spans="1:4" x14ac:dyDescent="0.2">
      <c r="A18" s="41"/>
      <c r="B18" s="41" t="s">
        <v>180</v>
      </c>
      <c r="C18" s="41" t="s">
        <v>193</v>
      </c>
    </row>
    <row r="19" spans="1:4" x14ac:dyDescent="0.2">
      <c r="A19" s="41"/>
      <c r="B19" s="41" t="s">
        <v>182</v>
      </c>
      <c r="C19" s="41" t="s">
        <v>194</v>
      </c>
    </row>
    <row r="21" spans="1:4" s="41" customFormat="1" x14ac:dyDescent="0.2">
      <c r="A21" s="120" t="s">
        <v>195</v>
      </c>
      <c r="B21" s="120"/>
    </row>
    <row r="22" spans="1:4" s="41" customFormat="1" x14ac:dyDescent="0.2">
      <c r="A22" s="115"/>
      <c r="B22" s="41" t="s">
        <v>180</v>
      </c>
      <c r="C22" s="116" t="s">
        <v>196</v>
      </c>
      <c r="D22" s="116" t="s">
        <v>197</v>
      </c>
    </row>
    <row r="23" spans="1:4" s="41" customFormat="1" x14ac:dyDescent="0.2">
      <c r="B23" s="41" t="s">
        <v>182</v>
      </c>
      <c r="C23" s="41" t="s">
        <v>198</v>
      </c>
    </row>
    <row r="25" spans="1:4" x14ac:dyDescent="0.2">
      <c r="A25" s="1" t="s">
        <v>199</v>
      </c>
    </row>
    <row r="26" spans="1:4" x14ac:dyDescent="0.2">
      <c r="A26" s="1"/>
      <c r="B26" s="111" t="s">
        <v>229</v>
      </c>
    </row>
    <row r="27" spans="1:4" x14ac:dyDescent="0.2">
      <c r="A27" s="1"/>
      <c r="B27" s="1" t="s">
        <v>200</v>
      </c>
    </row>
    <row r="28" spans="1:4" x14ac:dyDescent="0.2">
      <c r="B28" t="s">
        <v>180</v>
      </c>
      <c r="C28" s="111" t="s">
        <v>197</v>
      </c>
    </row>
    <row r="29" spans="1:4" x14ac:dyDescent="0.2">
      <c r="B29" t="s">
        <v>182</v>
      </c>
      <c r="C29" t="s">
        <v>198</v>
      </c>
    </row>
    <row r="30" spans="1:4" x14ac:dyDescent="0.2">
      <c r="B30" t="s">
        <v>186</v>
      </c>
      <c r="C30" t="s">
        <v>201</v>
      </c>
    </row>
    <row r="31" spans="1:4" x14ac:dyDescent="0.2">
      <c r="B31" t="s">
        <v>186</v>
      </c>
      <c r="C31" t="s">
        <v>202</v>
      </c>
    </row>
    <row r="33" spans="1:3" x14ac:dyDescent="0.2">
      <c r="B33" s="1" t="s">
        <v>203</v>
      </c>
    </row>
    <row r="34" spans="1:3" x14ac:dyDescent="0.2">
      <c r="B34" t="s">
        <v>180</v>
      </c>
      <c r="C34" t="s">
        <v>204</v>
      </c>
    </row>
    <row r="35" spans="1:3" x14ac:dyDescent="0.2">
      <c r="B35" t="s">
        <v>182</v>
      </c>
      <c r="C35" t="s">
        <v>205</v>
      </c>
    </row>
    <row r="37" spans="1:3" x14ac:dyDescent="0.2">
      <c r="A37" s="1" t="s">
        <v>162</v>
      </c>
    </row>
    <row r="38" spans="1:3" x14ac:dyDescent="0.2">
      <c r="B38" t="s">
        <v>180</v>
      </c>
      <c r="C38" s="111" t="s">
        <v>197</v>
      </c>
    </row>
    <row r="39" spans="1:3" x14ac:dyDescent="0.2">
      <c r="B39" t="s">
        <v>182</v>
      </c>
      <c r="C39" s="59" t="s">
        <v>206</v>
      </c>
    </row>
  </sheetData>
  <mergeCells count="1">
    <mergeCell ref="A21:B21"/>
  </mergeCells>
  <hyperlinks>
    <hyperlink ref="B4" r:id="rId1"/>
    <hyperlink ref="C22" r:id="rId2"/>
    <hyperlink ref="B26" r:id="rId3"/>
    <hyperlink ref="C28" r:id="rId4"/>
  </hyperlinks>
  <printOptions horizontalCentered="1"/>
  <pageMargins left="0" right="0" top="0" bottom="0.5" header="0" footer="0"/>
  <pageSetup fitToHeight="0" orientation="landscape" r:id="rId5"/>
  <headerFooter alignWithMargins="0">
    <oddFooter>&amp;L&amp;Z&amp;F
&amp;A&amp;C&amp;P of &amp;N&amp;R&amp;D
&amp;T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4"/>
  <sheetViews>
    <sheetView topLeftCell="A19" workbookViewId="0">
      <selection activeCell="E25" sqref="E25"/>
    </sheetView>
  </sheetViews>
  <sheetFormatPr defaultRowHeight="12.75" x14ac:dyDescent="0.2"/>
  <cols>
    <col min="1" max="1" width="10.7109375" bestFit="1" customWidth="1"/>
    <col min="2" max="2" width="11.28515625" bestFit="1" customWidth="1"/>
    <col min="3" max="3" width="10.5703125" bestFit="1" customWidth="1"/>
    <col min="4" max="4" width="5.140625" bestFit="1" customWidth="1"/>
    <col min="5" max="5" width="35.7109375" customWidth="1"/>
    <col min="7" max="7" width="10.140625" bestFit="1" customWidth="1"/>
    <col min="8" max="8" width="8.140625" bestFit="1" customWidth="1"/>
    <col min="9" max="9" width="10.140625" bestFit="1" customWidth="1"/>
    <col min="10" max="10" width="8.140625" bestFit="1" customWidth="1"/>
    <col min="11" max="11" width="4" bestFit="1" customWidth="1"/>
    <col min="12" max="12" width="28" bestFit="1" customWidth="1"/>
    <col min="13" max="13" width="21.85546875" hidden="1" customWidth="1"/>
    <col min="14" max="14" width="44" hidden="1" customWidth="1"/>
    <col min="15" max="15" width="10.85546875" bestFit="1" customWidth="1"/>
    <col min="16" max="16" width="10.28515625" bestFit="1" customWidth="1"/>
    <col min="17" max="17" width="10.85546875" bestFit="1" customWidth="1"/>
  </cols>
  <sheetData>
    <row r="1" spans="1:18" ht="15" x14ac:dyDescent="0.25">
      <c r="A1" s="164" t="s">
        <v>0</v>
      </c>
      <c r="B1" s="165" t="s">
        <v>467</v>
      </c>
      <c r="C1" s="165" t="s">
        <v>468</v>
      </c>
      <c r="D1" s="164" t="s">
        <v>469</v>
      </c>
      <c r="E1" s="164" t="s">
        <v>2</v>
      </c>
    </row>
    <row r="2" spans="1:18" ht="15" x14ac:dyDescent="0.25">
      <c r="A2" s="161">
        <v>42373</v>
      </c>
      <c r="B2" s="163">
        <v>-50</v>
      </c>
      <c r="C2" s="162" t="s">
        <v>414</v>
      </c>
      <c r="D2" s="160">
        <v>753</v>
      </c>
      <c r="E2" s="160" t="s">
        <v>466</v>
      </c>
      <c r="I2" s="19">
        <v>42373</v>
      </c>
      <c r="J2" s="53" t="s">
        <v>65</v>
      </c>
      <c r="K2" s="58">
        <v>753</v>
      </c>
      <c r="L2" s="60" t="s">
        <v>207</v>
      </c>
      <c r="M2" s="55" t="s">
        <v>74</v>
      </c>
      <c r="N2" s="60" t="s">
        <v>209</v>
      </c>
      <c r="O2" s="48">
        <v>-50</v>
      </c>
      <c r="P2" s="47"/>
      <c r="Q2" s="17">
        <f>SUM(O2:P2)</f>
        <v>-50</v>
      </c>
      <c r="R2" t="str">
        <f>IF(Q2&lt;&gt;B2,"NOT EQUAL","")</f>
        <v/>
      </c>
    </row>
    <row r="3" spans="1:18" ht="15" x14ac:dyDescent="0.25">
      <c r="A3" s="161">
        <v>42375</v>
      </c>
      <c r="B3" s="166">
        <v>-100</v>
      </c>
      <c r="C3" s="162" t="s">
        <v>414</v>
      </c>
      <c r="D3" s="160">
        <v>754</v>
      </c>
      <c r="E3" s="160" t="s">
        <v>464</v>
      </c>
      <c r="I3" s="19">
        <v>42375</v>
      </c>
      <c r="J3" s="53" t="s">
        <v>65</v>
      </c>
      <c r="K3" s="58">
        <v>754</v>
      </c>
      <c r="L3" s="60" t="s">
        <v>210</v>
      </c>
      <c r="M3" s="55" t="s">
        <v>74</v>
      </c>
      <c r="N3" s="60" t="s">
        <v>211</v>
      </c>
      <c r="O3" s="48">
        <v>-100</v>
      </c>
      <c r="P3" s="47"/>
      <c r="Q3" s="17">
        <f t="shared" ref="Q3:Q4" si="0">SUM(O3:P3)</f>
        <v>-100</v>
      </c>
      <c r="R3" t="str">
        <f>IF(Q3&lt;&gt;B3,"NOT EQUAL","")</f>
        <v/>
      </c>
    </row>
    <row r="4" spans="1:18" ht="15" x14ac:dyDescent="0.25">
      <c r="A4" s="161">
        <v>42375</v>
      </c>
      <c r="B4" s="163">
        <v>-50</v>
      </c>
      <c r="C4" s="162" t="s">
        <v>414</v>
      </c>
      <c r="D4" s="160">
        <v>751</v>
      </c>
      <c r="E4" s="160" t="s">
        <v>465</v>
      </c>
      <c r="I4" s="19">
        <v>42375</v>
      </c>
      <c r="J4" s="53" t="s">
        <v>65</v>
      </c>
      <c r="K4" s="58">
        <v>751</v>
      </c>
      <c r="L4" s="60" t="s">
        <v>208</v>
      </c>
      <c r="M4" s="55" t="s">
        <v>74</v>
      </c>
      <c r="N4" s="60" t="s">
        <v>209</v>
      </c>
      <c r="O4" s="48">
        <v>-50</v>
      </c>
      <c r="P4" s="47"/>
      <c r="Q4" s="17">
        <f t="shared" si="0"/>
        <v>-50</v>
      </c>
      <c r="R4" t="str">
        <f>IF(Q4&lt;&gt;B4,"NOT EQUAL","")</f>
        <v/>
      </c>
    </row>
    <row r="5" spans="1:18" ht="15" x14ac:dyDescent="0.25">
      <c r="A5" s="161">
        <v>42376</v>
      </c>
      <c r="B5" s="163">
        <v>-50</v>
      </c>
      <c r="C5" s="162" t="s">
        <v>414</v>
      </c>
      <c r="D5" s="160">
        <v>752</v>
      </c>
      <c r="E5" s="160" t="s">
        <v>461</v>
      </c>
      <c r="I5" s="19">
        <v>42376</v>
      </c>
      <c r="J5" s="53" t="s">
        <v>65</v>
      </c>
      <c r="K5" s="58">
        <v>752</v>
      </c>
      <c r="L5" s="60" t="s">
        <v>215</v>
      </c>
      <c r="M5" s="55" t="s">
        <v>74</v>
      </c>
      <c r="N5" s="60" t="s">
        <v>209</v>
      </c>
      <c r="O5" s="48">
        <v>-50</v>
      </c>
      <c r="P5" s="47"/>
      <c r="Q5" s="17">
        <f>SUM(O5:P5)</f>
        <v>-50</v>
      </c>
      <c r="R5" t="str">
        <f>IF(Q5&lt;&gt;B5,"NOT EQUAL","")</f>
        <v/>
      </c>
    </row>
    <row r="6" spans="1:18" ht="15" x14ac:dyDescent="0.25">
      <c r="A6" s="161">
        <v>42376</v>
      </c>
      <c r="B6" s="163">
        <v>-50</v>
      </c>
      <c r="C6" s="162" t="s">
        <v>414</v>
      </c>
      <c r="D6" s="160">
        <v>750</v>
      </c>
      <c r="E6" s="160" t="s">
        <v>462</v>
      </c>
      <c r="I6" s="19">
        <v>42376</v>
      </c>
      <c r="J6" s="53" t="s">
        <v>65</v>
      </c>
      <c r="K6" s="58">
        <v>750</v>
      </c>
      <c r="L6" s="60" t="s">
        <v>214</v>
      </c>
      <c r="M6" s="55" t="s">
        <v>74</v>
      </c>
      <c r="N6" s="60" t="s">
        <v>209</v>
      </c>
      <c r="O6" s="48">
        <v>-50</v>
      </c>
      <c r="P6" s="47"/>
      <c r="Q6" s="17">
        <f>SUM(O6:P6)</f>
        <v>-50</v>
      </c>
      <c r="R6" t="str">
        <f>IF(Q6&lt;&gt;B6,"NOT EQUAL","")</f>
        <v/>
      </c>
    </row>
    <row r="7" spans="1:18" ht="15" x14ac:dyDescent="0.25">
      <c r="A7" s="161">
        <v>42376</v>
      </c>
      <c r="B7" s="163">
        <v>-500</v>
      </c>
      <c r="C7" s="162" t="s">
        <v>414</v>
      </c>
      <c r="D7" s="160"/>
      <c r="E7" s="160" t="s">
        <v>463</v>
      </c>
      <c r="I7" s="19">
        <v>42376</v>
      </c>
      <c r="J7" s="53" t="s">
        <v>66</v>
      </c>
      <c r="K7" s="58"/>
      <c r="L7" s="60" t="s">
        <v>230</v>
      </c>
      <c r="M7" s="60" t="s">
        <v>212</v>
      </c>
      <c r="N7" s="60" t="s">
        <v>213</v>
      </c>
      <c r="O7" s="48">
        <v>-500</v>
      </c>
      <c r="P7" s="47"/>
      <c r="Q7" s="17">
        <f>SUM(O7:P7)</f>
        <v>-500</v>
      </c>
      <c r="R7" t="str">
        <f>IF(Q7&lt;&gt;B7,"NOT EQUAL","")</f>
        <v/>
      </c>
    </row>
    <row r="8" spans="1:18" ht="15" x14ac:dyDescent="0.25">
      <c r="A8" s="161">
        <v>42390</v>
      </c>
      <c r="B8" s="163">
        <v>-50</v>
      </c>
      <c r="C8" s="162" t="s">
        <v>414</v>
      </c>
      <c r="D8" s="160">
        <v>755</v>
      </c>
      <c r="E8" s="160" t="s">
        <v>460</v>
      </c>
      <c r="I8" s="19">
        <v>42390</v>
      </c>
      <c r="J8" s="53" t="s">
        <v>65</v>
      </c>
      <c r="K8" s="58">
        <v>755</v>
      </c>
      <c r="L8" s="60" t="s">
        <v>216</v>
      </c>
      <c r="M8" s="55" t="s">
        <v>74</v>
      </c>
      <c r="N8" s="60" t="s">
        <v>209</v>
      </c>
      <c r="O8" s="48">
        <v>-50</v>
      </c>
      <c r="P8" s="47"/>
      <c r="Q8" s="17">
        <f>SUM(O8:P8)</f>
        <v>-50</v>
      </c>
      <c r="R8" t="str">
        <f>IF(Q8&lt;&gt;B8,"NOT EQUAL","")</f>
        <v/>
      </c>
    </row>
    <row r="9" spans="1:18" ht="15" x14ac:dyDescent="0.25">
      <c r="A9" s="161">
        <v>42398</v>
      </c>
      <c r="B9" s="163">
        <v>-378</v>
      </c>
      <c r="C9" s="162" t="s">
        <v>414</v>
      </c>
      <c r="D9" s="160"/>
      <c r="E9" s="160" t="s">
        <v>459</v>
      </c>
      <c r="I9" s="19">
        <v>42398</v>
      </c>
      <c r="J9" s="53" t="s">
        <v>66</v>
      </c>
      <c r="K9" s="58"/>
      <c r="L9" s="60" t="s">
        <v>162</v>
      </c>
      <c r="M9" s="55" t="s">
        <v>223</v>
      </c>
      <c r="N9" s="60" t="s">
        <v>224</v>
      </c>
      <c r="O9" s="48">
        <v>-378</v>
      </c>
      <c r="P9" s="47"/>
      <c r="Q9" s="17">
        <f>SUM(O9:P9)</f>
        <v>-378</v>
      </c>
      <c r="R9" t="str">
        <f>IF(Q9&lt;&gt;B9,"NOT EQUAL","")</f>
        <v/>
      </c>
    </row>
    <row r="10" spans="1:18" ht="15" x14ac:dyDescent="0.25">
      <c r="A10" s="161">
        <v>42416</v>
      </c>
      <c r="B10" s="163">
        <v>-3500</v>
      </c>
      <c r="C10" s="162" t="s">
        <v>414</v>
      </c>
      <c r="D10" s="160">
        <v>756</v>
      </c>
      <c r="E10" s="160" t="s">
        <v>458</v>
      </c>
      <c r="I10" s="19">
        <v>42408</v>
      </c>
      <c r="J10" s="53" t="s">
        <v>65</v>
      </c>
      <c r="K10" s="58">
        <v>756</v>
      </c>
      <c r="L10" s="60" t="s">
        <v>225</v>
      </c>
      <c r="M10" s="55" t="s">
        <v>226</v>
      </c>
      <c r="N10" s="60" t="s">
        <v>227</v>
      </c>
      <c r="O10" s="48">
        <v>-3500</v>
      </c>
      <c r="P10" s="47"/>
      <c r="Q10" s="17">
        <f>SUM(O10:P10)</f>
        <v>-3500</v>
      </c>
      <c r="R10" t="str">
        <f>IF(Q10&lt;&gt;B10,"NOT EQUAL","")</f>
        <v/>
      </c>
    </row>
    <row r="11" spans="1:18" ht="15" x14ac:dyDescent="0.25">
      <c r="A11" s="161">
        <v>42430</v>
      </c>
      <c r="B11" s="163">
        <v>582.59</v>
      </c>
      <c r="C11" s="162" t="s">
        <v>321</v>
      </c>
      <c r="D11" s="160"/>
      <c r="E11" s="160" t="s">
        <v>457</v>
      </c>
      <c r="I11" s="19">
        <v>42430</v>
      </c>
      <c r="J11" s="108" t="s">
        <v>45</v>
      </c>
      <c r="K11" s="58"/>
      <c r="L11" s="60" t="s">
        <v>228</v>
      </c>
      <c r="M11" s="60" t="s">
        <v>55</v>
      </c>
      <c r="N11" s="60" t="s">
        <v>45</v>
      </c>
      <c r="O11" s="48"/>
      <c r="P11" s="47">
        <v>582.59</v>
      </c>
      <c r="Q11" s="17">
        <f>SUM(O11:P11)</f>
        <v>582.59</v>
      </c>
      <c r="R11" t="str">
        <f>IF(Q11&lt;&gt;B11,"NOT EQUAL","")</f>
        <v/>
      </c>
    </row>
    <row r="12" spans="1:18" ht="15" x14ac:dyDescent="0.25">
      <c r="A12" s="161">
        <v>42445</v>
      </c>
      <c r="B12" s="163">
        <v>-500</v>
      </c>
      <c r="C12" s="162" t="s">
        <v>414</v>
      </c>
      <c r="D12" s="160"/>
      <c r="E12" s="160" t="s">
        <v>456</v>
      </c>
      <c r="I12" s="19">
        <v>42445</v>
      </c>
      <c r="J12" s="108" t="s">
        <v>66</v>
      </c>
      <c r="K12" s="58"/>
      <c r="L12" s="60" t="s">
        <v>230</v>
      </c>
      <c r="M12" s="60" t="s">
        <v>212</v>
      </c>
      <c r="N12" s="60" t="s">
        <v>213</v>
      </c>
      <c r="O12" s="48">
        <v>-500</v>
      </c>
      <c r="P12" s="47"/>
      <c r="Q12" s="17">
        <f>SUM(O12:P12)</f>
        <v>-500</v>
      </c>
      <c r="R12" t="str">
        <f>IF(Q12&lt;&gt;B12,"NOT EQUAL","")</f>
        <v/>
      </c>
    </row>
    <row r="13" spans="1:18" ht="15" x14ac:dyDescent="0.25">
      <c r="A13" s="161">
        <v>42471</v>
      </c>
      <c r="B13" s="163">
        <v>2966.27</v>
      </c>
      <c r="C13" s="162" t="s">
        <v>321</v>
      </c>
      <c r="D13" s="160"/>
      <c r="E13" s="160" t="s">
        <v>455</v>
      </c>
      <c r="I13" s="19">
        <v>42471</v>
      </c>
      <c r="J13" s="53" t="s">
        <v>45</v>
      </c>
      <c r="K13" s="58"/>
      <c r="L13" s="60" t="s">
        <v>234</v>
      </c>
      <c r="M13" s="60" t="s">
        <v>233</v>
      </c>
      <c r="N13" s="60" t="s">
        <v>235</v>
      </c>
      <c r="O13" s="48"/>
      <c r="P13" s="47">
        <v>2966.27</v>
      </c>
      <c r="Q13" s="17">
        <f>SUM(O13:P13)</f>
        <v>2966.27</v>
      </c>
      <c r="R13" t="str">
        <f>IF(Q13&lt;&gt;B13,"NOT EQUAL","")</f>
        <v/>
      </c>
    </row>
    <row r="14" spans="1:18" ht="15" x14ac:dyDescent="0.25">
      <c r="A14" s="161">
        <v>42480</v>
      </c>
      <c r="B14" s="163">
        <v>0.75</v>
      </c>
      <c r="C14" s="162" t="s">
        <v>321</v>
      </c>
      <c r="D14" s="160"/>
      <c r="E14" s="160" t="s">
        <v>454</v>
      </c>
      <c r="I14" s="19">
        <v>42480</v>
      </c>
      <c r="J14" s="53" t="s">
        <v>45</v>
      </c>
      <c r="K14" s="58"/>
      <c r="L14" s="60" t="s">
        <v>236</v>
      </c>
      <c r="M14" s="55" t="s">
        <v>45</v>
      </c>
      <c r="N14" s="60" t="s">
        <v>237</v>
      </c>
      <c r="O14" s="48"/>
      <c r="P14" s="47">
        <v>0.75</v>
      </c>
      <c r="Q14" s="17">
        <f>SUM(O14:P14)</f>
        <v>0.75</v>
      </c>
      <c r="R14" t="str">
        <f>IF(Q14&lt;&gt;B14,"NOT EQUAL","")</f>
        <v/>
      </c>
    </row>
    <row r="15" spans="1:18" ht="15" x14ac:dyDescent="0.25">
      <c r="A15" s="161">
        <v>42481</v>
      </c>
      <c r="B15" s="163">
        <v>-1223.92</v>
      </c>
      <c r="C15" s="162" t="s">
        <v>414</v>
      </c>
      <c r="D15" s="160">
        <v>757</v>
      </c>
      <c r="E15" s="160" t="s">
        <v>453</v>
      </c>
      <c r="I15" s="19">
        <v>42489</v>
      </c>
      <c r="J15" s="53" t="s">
        <v>65</v>
      </c>
      <c r="K15" s="58">
        <v>757</v>
      </c>
      <c r="L15" s="60" t="s">
        <v>242</v>
      </c>
      <c r="M15" s="55" t="s">
        <v>226</v>
      </c>
      <c r="N15" s="60" t="s">
        <v>243</v>
      </c>
      <c r="O15" s="48">
        <v>-1223.92</v>
      </c>
      <c r="P15" s="47"/>
      <c r="Q15" s="17">
        <f>SUM(O15:P15)</f>
        <v>-1223.92</v>
      </c>
      <c r="R15" t="str">
        <f>IF(Q15&lt;&gt;B15,"NOT EQUAL","")</f>
        <v/>
      </c>
    </row>
    <row r="16" spans="1:18" ht="15" x14ac:dyDescent="0.25">
      <c r="A16" s="161">
        <v>42489</v>
      </c>
      <c r="B16" s="163">
        <v>-184</v>
      </c>
      <c r="C16" s="162" t="s">
        <v>414</v>
      </c>
      <c r="D16" s="160">
        <v>758</v>
      </c>
      <c r="E16" s="160" t="s">
        <v>452</v>
      </c>
      <c r="I16" s="19">
        <v>42481</v>
      </c>
      <c r="J16" s="53" t="s">
        <v>65</v>
      </c>
      <c r="K16" s="58">
        <v>758</v>
      </c>
      <c r="L16" s="60" t="s">
        <v>118</v>
      </c>
      <c r="M16" s="55" t="s">
        <v>239</v>
      </c>
      <c r="N16" s="60" t="s">
        <v>240</v>
      </c>
      <c r="O16" s="48">
        <v>-184</v>
      </c>
      <c r="P16" s="47"/>
      <c r="Q16" s="17">
        <f>SUM(O16:P16)</f>
        <v>-184</v>
      </c>
      <c r="R16" t="str">
        <f>IF(Q16&lt;&gt;B16,"NOT EQUAL","")</f>
        <v/>
      </c>
    </row>
    <row r="17" spans="1:18" ht="15" x14ac:dyDescent="0.25">
      <c r="A17" s="161">
        <v>42492</v>
      </c>
      <c r="B17" s="163">
        <v>3227.13</v>
      </c>
      <c r="C17" s="162" t="s">
        <v>321</v>
      </c>
      <c r="D17" s="160"/>
      <c r="E17" s="160" t="s">
        <v>451</v>
      </c>
      <c r="I17" s="19">
        <v>42492</v>
      </c>
      <c r="J17" s="53" t="s">
        <v>45</v>
      </c>
      <c r="K17" s="58"/>
      <c r="L17" s="60" t="s">
        <v>225</v>
      </c>
      <c r="M17" s="55" t="s">
        <v>45</v>
      </c>
      <c r="N17" s="117" t="s">
        <v>257</v>
      </c>
      <c r="O17" s="48"/>
      <c r="P17" s="47">
        <v>3227.13</v>
      </c>
      <c r="Q17" s="17">
        <f>SUM(O17:P17)</f>
        <v>3227.13</v>
      </c>
      <c r="R17" t="str">
        <f>IF(Q17&lt;&gt;B17,"NOT EQUAL","")</f>
        <v/>
      </c>
    </row>
    <row r="18" spans="1:18" ht="15" x14ac:dyDescent="0.25">
      <c r="A18" s="161">
        <v>42499</v>
      </c>
      <c r="B18" s="163">
        <v>-1911.25</v>
      </c>
      <c r="C18" s="162" t="s">
        <v>414</v>
      </c>
      <c r="D18" s="160">
        <v>760</v>
      </c>
      <c r="E18" s="160" t="s">
        <v>450</v>
      </c>
      <c r="I18" s="19">
        <v>42499</v>
      </c>
      <c r="J18" s="53" t="s">
        <v>65</v>
      </c>
      <c r="K18" s="58">
        <v>760</v>
      </c>
      <c r="L18" s="60" t="s">
        <v>250</v>
      </c>
      <c r="M18" s="55" t="s">
        <v>255</v>
      </c>
      <c r="N18" s="60" t="s">
        <v>256</v>
      </c>
      <c r="O18" s="48">
        <v>-1911.25</v>
      </c>
      <c r="P18" s="47"/>
      <c r="Q18" s="17">
        <f>SUM(O18:P18)</f>
        <v>-1911.25</v>
      </c>
      <c r="R18" t="str">
        <f>IF(Q18&lt;&gt;B18,"NOT EQUAL","")</f>
        <v/>
      </c>
    </row>
    <row r="19" spans="1:18" ht="15" x14ac:dyDescent="0.25">
      <c r="A19" s="161">
        <v>42507</v>
      </c>
      <c r="B19" s="163">
        <v>976.5</v>
      </c>
      <c r="C19" s="162" t="s">
        <v>321</v>
      </c>
      <c r="D19" s="160"/>
      <c r="E19" s="160" t="s">
        <v>449</v>
      </c>
      <c r="I19" s="19">
        <v>42507</v>
      </c>
      <c r="J19" s="53" t="s">
        <v>45</v>
      </c>
      <c r="K19" s="58"/>
      <c r="L19" s="60" t="s">
        <v>245</v>
      </c>
      <c r="M19" s="55" t="s">
        <v>74</v>
      </c>
      <c r="N19" s="60" t="s">
        <v>246</v>
      </c>
      <c r="O19" s="48"/>
      <c r="P19" s="47">
        <v>976.5</v>
      </c>
      <c r="Q19" s="17">
        <f>SUM(O19:P19)</f>
        <v>976.5</v>
      </c>
      <c r="R19" t="str">
        <f>IF(Q19&lt;&gt;B19,"NOT EQUAL","")</f>
        <v/>
      </c>
    </row>
    <row r="20" spans="1:18" ht="15" x14ac:dyDescent="0.25">
      <c r="A20" s="161">
        <v>42509</v>
      </c>
      <c r="B20" s="163">
        <v>586.20000000000005</v>
      </c>
      <c r="C20" s="162" t="s">
        <v>321</v>
      </c>
      <c r="D20" s="160"/>
      <c r="E20" s="160" t="s">
        <v>448</v>
      </c>
      <c r="I20" s="19">
        <v>42509</v>
      </c>
      <c r="J20" s="53" t="s">
        <v>45</v>
      </c>
      <c r="K20" s="58"/>
      <c r="L20" s="60" t="s">
        <v>245</v>
      </c>
      <c r="M20" s="55" t="s">
        <v>74</v>
      </c>
      <c r="N20" s="60" t="s">
        <v>246</v>
      </c>
      <c r="O20" s="48"/>
      <c r="P20" s="47">
        <v>586.20000000000005</v>
      </c>
      <c r="Q20" s="17">
        <f>SUM(O20:P20)</f>
        <v>586.20000000000005</v>
      </c>
      <c r="R20" t="str">
        <f>IF(Q20&lt;&gt;B20,"NOT EQUAL","")</f>
        <v/>
      </c>
    </row>
    <row r="21" spans="1:18" ht="15" x14ac:dyDescent="0.25">
      <c r="A21" s="161">
        <v>42514</v>
      </c>
      <c r="B21" s="163">
        <v>-200</v>
      </c>
      <c r="C21" s="162" t="s">
        <v>414</v>
      </c>
      <c r="D21" s="160">
        <v>759</v>
      </c>
      <c r="E21" s="160" t="s">
        <v>447</v>
      </c>
      <c r="I21" s="19">
        <v>42489</v>
      </c>
      <c r="J21" s="53" t="s">
        <v>65</v>
      </c>
      <c r="K21" s="58">
        <v>759</v>
      </c>
      <c r="L21" s="60" t="s">
        <v>251</v>
      </c>
      <c r="M21" s="55" t="s">
        <v>252</v>
      </c>
      <c r="N21" s="60" t="s">
        <v>253</v>
      </c>
      <c r="O21" s="48">
        <v>-200</v>
      </c>
      <c r="P21" s="47"/>
      <c r="Q21" s="17">
        <f>SUM(O21:P21)</f>
        <v>-200</v>
      </c>
      <c r="R21" t="str">
        <f>IF(Q21&lt;&gt;B21,"NOT EQUAL","")</f>
        <v/>
      </c>
    </row>
    <row r="22" spans="1:18" ht="15" x14ac:dyDescent="0.25">
      <c r="A22" s="161">
        <v>42523</v>
      </c>
      <c r="B22" s="163">
        <v>3048.01</v>
      </c>
      <c r="C22" s="162" t="s">
        <v>321</v>
      </c>
      <c r="D22" s="160"/>
      <c r="E22" s="160" t="s">
        <v>446</v>
      </c>
      <c r="I22" s="19">
        <v>42523</v>
      </c>
      <c r="J22" s="108" t="s">
        <v>45</v>
      </c>
      <c r="K22" s="58"/>
      <c r="L22" s="60" t="s">
        <v>245</v>
      </c>
      <c r="M22" s="60" t="s">
        <v>233</v>
      </c>
      <c r="N22" s="60" t="s">
        <v>317</v>
      </c>
      <c r="O22" s="48"/>
      <c r="P22" s="47">
        <v>3048.01</v>
      </c>
      <c r="Q22" s="17">
        <f>SUM(O22:P22)</f>
        <v>3048.01</v>
      </c>
      <c r="R22" t="str">
        <f>IF(Q22&lt;&gt;B22,"NOT EQUAL","")</f>
        <v/>
      </c>
    </row>
    <row r="23" spans="1:18" ht="15" x14ac:dyDescent="0.25">
      <c r="A23" s="161">
        <v>42524</v>
      </c>
      <c r="B23" s="163">
        <v>-422.29</v>
      </c>
      <c r="C23" s="162" t="s">
        <v>414</v>
      </c>
      <c r="D23" s="160"/>
      <c r="E23" s="160" t="s">
        <v>445</v>
      </c>
      <c r="I23" s="19">
        <v>42523</v>
      </c>
      <c r="J23" s="53" t="s">
        <v>66</v>
      </c>
      <c r="K23" s="58"/>
      <c r="L23" s="60" t="s">
        <v>247</v>
      </c>
      <c r="M23" s="55" t="s">
        <v>74</v>
      </c>
      <c r="N23" s="60" t="s">
        <v>248</v>
      </c>
      <c r="O23" s="48">
        <v>-422.29</v>
      </c>
      <c r="P23" s="47"/>
      <c r="Q23" s="17">
        <f>SUM(O23:P23)</f>
        <v>-422.29</v>
      </c>
      <c r="R23" t="str">
        <f>IF(Q23&lt;&gt;B23,"NOT EQUAL","")</f>
        <v/>
      </c>
    </row>
    <row r="24" spans="1:18" ht="15" x14ac:dyDescent="0.25">
      <c r="A24" s="161">
        <v>42528</v>
      </c>
      <c r="B24" s="163">
        <v>390.6</v>
      </c>
      <c r="C24" s="162" t="s">
        <v>321</v>
      </c>
      <c r="D24" s="160"/>
      <c r="E24" s="160" t="s">
        <v>444</v>
      </c>
      <c r="I24" s="19">
        <v>42528</v>
      </c>
      <c r="J24" s="108" t="s">
        <v>45</v>
      </c>
      <c r="K24" s="58"/>
      <c r="L24" s="60" t="s">
        <v>245</v>
      </c>
      <c r="M24" s="60" t="s">
        <v>74</v>
      </c>
      <c r="N24" s="60" t="s">
        <v>246</v>
      </c>
      <c r="O24" s="48"/>
      <c r="P24" s="47">
        <v>390.6</v>
      </c>
      <c r="Q24" s="17">
        <f>SUM(O24:P24)</f>
        <v>390.6</v>
      </c>
      <c r="R24" t="str">
        <f>IF(Q24&lt;&gt;B24,"NOT EQUAL","")</f>
        <v/>
      </c>
    </row>
    <row r="25" spans="1:18" ht="15" x14ac:dyDescent="0.25">
      <c r="A25" s="161">
        <v>42529</v>
      </c>
      <c r="B25" s="167">
        <v>0.01</v>
      </c>
      <c r="C25" s="162" t="s">
        <v>321</v>
      </c>
      <c r="D25" s="160"/>
      <c r="E25" s="160" t="s">
        <v>443</v>
      </c>
      <c r="I25" s="19"/>
      <c r="J25" s="108"/>
      <c r="K25" s="58"/>
      <c r="L25" s="60"/>
      <c r="M25" s="60"/>
      <c r="N25" s="60"/>
      <c r="O25" s="48"/>
      <c r="P25" s="47"/>
      <c r="Q25" s="17">
        <f>SUM(O25:P25)</f>
        <v>0</v>
      </c>
      <c r="R25" t="str">
        <f>IF(Q25&lt;&gt;B25,"NOT EQUAL","")</f>
        <v>NOT EQUAL</v>
      </c>
    </row>
    <row r="26" spans="1:18" ht="15" x14ac:dyDescent="0.25">
      <c r="A26" s="161">
        <v>42534</v>
      </c>
      <c r="B26" s="163">
        <v>-200</v>
      </c>
      <c r="C26" s="162" t="s">
        <v>414</v>
      </c>
      <c r="D26" s="160">
        <v>762</v>
      </c>
      <c r="E26" s="160" t="s">
        <v>441</v>
      </c>
      <c r="I26" s="19">
        <v>42531</v>
      </c>
      <c r="J26" s="108" t="s">
        <v>65</v>
      </c>
      <c r="K26" s="58">
        <v>762</v>
      </c>
      <c r="L26" s="60" t="s">
        <v>279</v>
      </c>
      <c r="M26" s="60" t="s">
        <v>74</v>
      </c>
      <c r="N26" s="60" t="s">
        <v>316</v>
      </c>
      <c r="O26" s="48">
        <v>-200</v>
      </c>
      <c r="P26" s="47"/>
      <c r="Q26" s="17">
        <f>SUM(O26:P26)</f>
        <v>-200</v>
      </c>
      <c r="R26" t="str">
        <f>IF(Q26&lt;&gt;B26,"NOT EQUAL","")</f>
        <v/>
      </c>
    </row>
    <row r="27" spans="1:18" ht="15" x14ac:dyDescent="0.25">
      <c r="A27" s="161">
        <v>42534</v>
      </c>
      <c r="B27" s="163">
        <v>-2710.82</v>
      </c>
      <c r="C27" s="162" t="s">
        <v>414</v>
      </c>
      <c r="D27" s="160">
        <v>761</v>
      </c>
      <c r="E27" s="160" t="s">
        <v>442</v>
      </c>
      <c r="I27" s="19">
        <v>42527</v>
      </c>
      <c r="J27" s="53" t="s">
        <v>65</v>
      </c>
      <c r="K27" s="58">
        <v>761</v>
      </c>
      <c r="L27" s="60" t="s">
        <v>277</v>
      </c>
      <c r="M27" s="55" t="s">
        <v>255</v>
      </c>
      <c r="N27" s="60" t="s">
        <v>278</v>
      </c>
      <c r="O27" s="48">
        <v>-2710.82</v>
      </c>
      <c r="P27" s="47"/>
      <c r="Q27" s="17">
        <f>SUM(O27:P27)</f>
        <v>-2710.82</v>
      </c>
      <c r="R27" t="str">
        <f>IF(Q27&lt;&gt;B27,"NOT EQUAL","")</f>
        <v/>
      </c>
    </row>
    <row r="28" spans="1:18" ht="15" x14ac:dyDescent="0.25">
      <c r="A28" s="161">
        <v>42537</v>
      </c>
      <c r="B28" s="163">
        <v>-47.26</v>
      </c>
      <c r="C28" s="162" t="s">
        <v>414</v>
      </c>
      <c r="D28" s="160"/>
      <c r="E28" s="160" t="s">
        <v>440</v>
      </c>
      <c r="I28" s="19">
        <v>42537</v>
      </c>
      <c r="J28" s="108" t="s">
        <v>66</v>
      </c>
      <c r="K28" s="58"/>
      <c r="L28" s="60" t="s">
        <v>281</v>
      </c>
      <c r="M28" s="60" t="s">
        <v>284</v>
      </c>
      <c r="N28" s="60" t="s">
        <v>282</v>
      </c>
      <c r="O28" s="48">
        <v>-47.26</v>
      </c>
      <c r="P28" s="47"/>
      <c r="Q28" s="17">
        <f>SUM(O28:P28)</f>
        <v>-47.26</v>
      </c>
      <c r="R28" t="str">
        <f>IF(Q28&lt;&gt;B28,"NOT EQUAL","")</f>
        <v/>
      </c>
    </row>
    <row r="29" spans="1:18" ht="15" x14ac:dyDescent="0.25">
      <c r="A29" s="161">
        <v>42545</v>
      </c>
      <c r="B29" s="163">
        <v>-479.21</v>
      </c>
      <c r="C29" s="162" t="s">
        <v>414</v>
      </c>
      <c r="D29" s="160"/>
      <c r="E29" s="160" t="s">
        <v>439</v>
      </c>
      <c r="I29" s="19">
        <v>42545</v>
      </c>
      <c r="J29" s="108" t="s">
        <v>66</v>
      </c>
      <c r="K29" s="58"/>
      <c r="L29" s="60" t="s">
        <v>247</v>
      </c>
      <c r="M29" s="60" t="s">
        <v>74</v>
      </c>
      <c r="N29" s="60" t="s">
        <v>286</v>
      </c>
      <c r="O29" s="48">
        <v>-479.21</v>
      </c>
      <c r="P29" s="47"/>
      <c r="Q29" s="17">
        <f>SUM(O29:P29)</f>
        <v>-479.21</v>
      </c>
      <c r="R29" t="str">
        <f>IF(Q29&lt;&gt;B29,"NOT EQUAL","")</f>
        <v/>
      </c>
    </row>
    <row r="30" spans="1:18" ht="15" x14ac:dyDescent="0.25">
      <c r="A30" s="161">
        <v>42550</v>
      </c>
      <c r="B30" s="163">
        <v>-700</v>
      </c>
      <c r="C30" s="162" t="s">
        <v>414</v>
      </c>
      <c r="D30" s="160">
        <v>763</v>
      </c>
      <c r="E30" s="160" t="s">
        <v>438</v>
      </c>
      <c r="I30" s="19">
        <v>42544</v>
      </c>
      <c r="J30" s="108" t="s">
        <v>65</v>
      </c>
      <c r="K30" s="58">
        <v>763</v>
      </c>
      <c r="L30" s="60" t="s">
        <v>287</v>
      </c>
      <c r="M30" s="60" t="s">
        <v>288</v>
      </c>
      <c r="N30" s="60" t="s">
        <v>289</v>
      </c>
      <c r="O30" s="48">
        <v>-700</v>
      </c>
      <c r="P30" s="47"/>
      <c r="Q30" s="17">
        <f>SUM(O30:P30)</f>
        <v>-700</v>
      </c>
      <c r="R30" t="str">
        <f>IF(Q30&lt;&gt;B30,"NOT EQUAL","")</f>
        <v/>
      </c>
    </row>
    <row r="31" spans="1:18" ht="15" x14ac:dyDescent="0.25">
      <c r="A31" s="161">
        <v>42565</v>
      </c>
      <c r="B31" s="166">
        <v>195.3</v>
      </c>
      <c r="C31" s="162" t="s">
        <v>321</v>
      </c>
      <c r="D31" s="160"/>
      <c r="E31" s="160" t="s">
        <v>437</v>
      </c>
      <c r="I31" s="19">
        <v>42565</v>
      </c>
      <c r="J31" s="108" t="s">
        <v>45</v>
      </c>
      <c r="K31" s="58"/>
      <c r="L31" s="60" t="s">
        <v>245</v>
      </c>
      <c r="M31" s="60" t="s">
        <v>74</v>
      </c>
      <c r="N31" s="60" t="s">
        <v>246</v>
      </c>
      <c r="O31" s="48"/>
      <c r="P31" s="47">
        <v>195.3</v>
      </c>
      <c r="Q31" s="17">
        <f>SUM(O31:P31)</f>
        <v>195.3</v>
      </c>
      <c r="R31" t="str">
        <f>IF(Q31&lt;&gt;B31,"NOT EQUAL","")</f>
        <v/>
      </c>
    </row>
    <row r="32" spans="1:18" ht="15" x14ac:dyDescent="0.25">
      <c r="A32" s="161">
        <v>42566</v>
      </c>
      <c r="B32" s="163">
        <v>690</v>
      </c>
      <c r="C32" s="162" t="s">
        <v>321</v>
      </c>
      <c r="D32" s="160"/>
      <c r="E32" s="160" t="s">
        <v>436</v>
      </c>
      <c r="I32" s="106">
        <v>42569</v>
      </c>
      <c r="J32" s="108" t="s">
        <v>45</v>
      </c>
      <c r="K32" s="58"/>
      <c r="L32" s="60" t="s">
        <v>225</v>
      </c>
      <c r="M32" s="60" t="s">
        <v>45</v>
      </c>
      <c r="N32" s="117" t="s">
        <v>257</v>
      </c>
      <c r="O32" s="48"/>
      <c r="P32" s="47">
        <v>690</v>
      </c>
      <c r="Q32" s="17">
        <f>SUM(O32:P32)</f>
        <v>690</v>
      </c>
      <c r="R32" t="str">
        <f>IF(Q32&lt;&gt;B32,"NOT EQUAL","")</f>
        <v/>
      </c>
    </row>
    <row r="33" spans="1:18" ht="15" x14ac:dyDescent="0.25">
      <c r="A33" s="161">
        <v>42569</v>
      </c>
      <c r="B33" s="163">
        <v>200</v>
      </c>
      <c r="C33" s="162" t="s">
        <v>321</v>
      </c>
      <c r="D33" s="160"/>
      <c r="E33" s="160" t="s">
        <v>435</v>
      </c>
      <c r="I33" s="106">
        <v>42569</v>
      </c>
      <c r="J33" s="108" t="s">
        <v>45</v>
      </c>
      <c r="K33" s="58"/>
      <c r="L33" s="60" t="s">
        <v>291</v>
      </c>
      <c r="M33" s="60" t="s">
        <v>74</v>
      </c>
      <c r="N33" s="60" t="s">
        <v>246</v>
      </c>
      <c r="O33" s="48"/>
      <c r="P33" s="47">
        <v>200</v>
      </c>
      <c r="Q33" s="17">
        <f>SUM(O33:P33)</f>
        <v>200</v>
      </c>
      <c r="R33" t="str">
        <f>IF(Q33&lt;&gt;B33,"NOT EQUAL","")</f>
        <v/>
      </c>
    </row>
    <row r="34" spans="1:18" ht="15" x14ac:dyDescent="0.25">
      <c r="A34" s="161">
        <v>42576</v>
      </c>
      <c r="B34" s="163">
        <v>-407.53</v>
      </c>
      <c r="C34" s="162" t="s">
        <v>414</v>
      </c>
      <c r="D34" s="160"/>
      <c r="E34" s="160" t="s">
        <v>434</v>
      </c>
      <c r="I34" s="106">
        <v>42576</v>
      </c>
      <c r="J34" s="108" t="s">
        <v>66</v>
      </c>
      <c r="K34" s="58"/>
      <c r="L34" s="60" t="s">
        <v>247</v>
      </c>
      <c r="M34" s="60" t="s">
        <v>74</v>
      </c>
      <c r="N34" s="60" t="s">
        <v>290</v>
      </c>
      <c r="O34" s="48">
        <v>-407.53</v>
      </c>
      <c r="P34" s="47"/>
      <c r="Q34" s="17">
        <f>SUM(O34:P34)</f>
        <v>-407.53</v>
      </c>
      <c r="R34" t="str">
        <f>IF(Q34&lt;&gt;B34,"NOT EQUAL","")</f>
        <v/>
      </c>
    </row>
    <row r="35" spans="1:18" ht="15" x14ac:dyDescent="0.25">
      <c r="A35" s="161">
        <v>42592</v>
      </c>
      <c r="B35" s="163">
        <v>1646.52</v>
      </c>
      <c r="C35" s="162" t="s">
        <v>321</v>
      </c>
      <c r="D35" s="160"/>
      <c r="E35" s="160" t="s">
        <v>433</v>
      </c>
      <c r="I35" s="19">
        <v>42592</v>
      </c>
      <c r="J35" s="108" t="s">
        <v>45</v>
      </c>
      <c r="K35" s="58"/>
      <c r="L35" s="60" t="s">
        <v>292</v>
      </c>
      <c r="M35" s="60" t="s">
        <v>288</v>
      </c>
      <c r="N35" s="60" t="s">
        <v>293</v>
      </c>
      <c r="O35" s="48"/>
      <c r="P35" s="47">
        <v>1646.52</v>
      </c>
      <c r="Q35" s="17">
        <f>SUM(O35:P35)</f>
        <v>1646.52</v>
      </c>
      <c r="R35" t="str">
        <f>IF(Q35&lt;&gt;B35,"NOT EQUAL","")</f>
        <v/>
      </c>
    </row>
    <row r="36" spans="1:18" ht="15" x14ac:dyDescent="0.25">
      <c r="A36" s="161">
        <v>42594</v>
      </c>
      <c r="B36" s="163">
        <v>-20.75</v>
      </c>
      <c r="C36" s="162" t="s">
        <v>414</v>
      </c>
      <c r="D36" s="160"/>
      <c r="E36" s="160" t="s">
        <v>432</v>
      </c>
      <c r="I36" s="19">
        <v>42594</v>
      </c>
      <c r="J36" s="108" t="s">
        <v>66</v>
      </c>
      <c r="K36" s="58"/>
      <c r="L36" s="60" t="s">
        <v>242</v>
      </c>
      <c r="M36" s="60" t="s">
        <v>74</v>
      </c>
      <c r="N36" s="60" t="s">
        <v>312</v>
      </c>
      <c r="O36" s="48">
        <v>-20.75</v>
      </c>
      <c r="P36" s="47"/>
      <c r="Q36" s="17">
        <f>SUM(O36:P36)</f>
        <v>-20.75</v>
      </c>
      <c r="R36" t="str">
        <f>IF(Q36&lt;&gt;B36,"NOT EQUAL","")</f>
        <v/>
      </c>
    </row>
    <row r="37" spans="1:18" ht="15" x14ac:dyDescent="0.25">
      <c r="A37" s="161">
        <v>42604</v>
      </c>
      <c r="B37" s="163">
        <v>-1450</v>
      </c>
      <c r="C37" s="162" t="s">
        <v>414</v>
      </c>
      <c r="D37" s="160">
        <v>765</v>
      </c>
      <c r="E37" s="160" t="s">
        <v>431</v>
      </c>
      <c r="I37" s="19">
        <v>42594</v>
      </c>
      <c r="J37" s="108" t="s">
        <v>65</v>
      </c>
      <c r="K37" s="58">
        <v>765</v>
      </c>
      <c r="L37" s="60" t="s">
        <v>297</v>
      </c>
      <c r="M37" s="60" t="s">
        <v>295</v>
      </c>
      <c r="N37" s="60" t="s">
        <v>298</v>
      </c>
      <c r="O37" s="48">
        <v>-1450</v>
      </c>
      <c r="P37" s="47"/>
      <c r="Q37" s="17">
        <f>SUM(O37:P37)</f>
        <v>-1450</v>
      </c>
      <c r="R37" t="str">
        <f>IF(Q37&lt;&gt;B37,"NOT EQUAL","")</f>
        <v/>
      </c>
    </row>
    <row r="38" spans="1:18" ht="15" x14ac:dyDescent="0.25">
      <c r="A38" s="161">
        <v>42605</v>
      </c>
      <c r="B38" s="163">
        <v>-2900</v>
      </c>
      <c r="C38" s="162" t="s">
        <v>414</v>
      </c>
      <c r="D38" s="160">
        <v>764</v>
      </c>
      <c r="E38" s="160" t="s">
        <v>430</v>
      </c>
      <c r="I38" s="19">
        <v>42594</v>
      </c>
      <c r="J38" s="108" t="s">
        <v>65</v>
      </c>
      <c r="K38" s="58">
        <v>764</v>
      </c>
      <c r="L38" s="60" t="s">
        <v>225</v>
      </c>
      <c r="M38" s="60" t="s">
        <v>295</v>
      </c>
      <c r="N38" s="60" t="s">
        <v>296</v>
      </c>
      <c r="O38" s="48">
        <v>-2900</v>
      </c>
      <c r="P38" s="47"/>
      <c r="Q38" s="17">
        <f>SUM(O38:P38)</f>
        <v>-2900</v>
      </c>
      <c r="R38" t="str">
        <f>IF(Q38&lt;&gt;B38,"NOT EQUAL","")</f>
        <v/>
      </c>
    </row>
    <row r="39" spans="1:18" ht="15" x14ac:dyDescent="0.25">
      <c r="A39" s="161">
        <v>42611</v>
      </c>
      <c r="B39" s="163">
        <v>3000</v>
      </c>
      <c r="C39" s="162" t="s">
        <v>321</v>
      </c>
      <c r="D39" s="160"/>
      <c r="E39" s="160" t="s">
        <v>429</v>
      </c>
      <c r="I39" s="19">
        <v>42611</v>
      </c>
      <c r="J39" s="53" t="s">
        <v>45</v>
      </c>
      <c r="K39" s="58"/>
      <c r="L39" s="60" t="s">
        <v>294</v>
      </c>
      <c r="M39" s="60" t="s">
        <v>233</v>
      </c>
      <c r="N39" s="60" t="s">
        <v>285</v>
      </c>
      <c r="O39" s="48"/>
      <c r="P39" s="47">
        <v>3000</v>
      </c>
      <c r="Q39" s="17">
        <f>SUM(O39:P39)</f>
        <v>3000</v>
      </c>
      <c r="R39" t="str">
        <f>IF(Q39&lt;&gt;B39,"NOT EQUAL","")</f>
        <v/>
      </c>
    </row>
    <row r="40" spans="1:18" ht="15" x14ac:dyDescent="0.25">
      <c r="A40" s="161">
        <v>42614</v>
      </c>
      <c r="B40" s="163">
        <v>1500</v>
      </c>
      <c r="C40" s="162" t="s">
        <v>321</v>
      </c>
      <c r="D40" s="160"/>
      <c r="E40" s="160" t="s">
        <v>428</v>
      </c>
      <c r="I40" s="19">
        <v>42614</v>
      </c>
      <c r="J40" s="108" t="s">
        <v>45</v>
      </c>
      <c r="K40" s="58"/>
      <c r="L40" s="60" t="s">
        <v>310</v>
      </c>
      <c r="M40" s="60" t="s">
        <v>233</v>
      </c>
      <c r="N40" s="60" t="s">
        <v>285</v>
      </c>
      <c r="O40" s="48"/>
      <c r="P40" s="47">
        <v>1500</v>
      </c>
      <c r="Q40" s="17">
        <f>SUM(O40:P40)</f>
        <v>1500</v>
      </c>
      <c r="R40" t="str">
        <f>IF(Q40&lt;&gt;B40,"NOT EQUAL","")</f>
        <v/>
      </c>
    </row>
    <row r="41" spans="1:18" ht="15" x14ac:dyDescent="0.25">
      <c r="A41" s="161">
        <v>42621</v>
      </c>
      <c r="B41" s="163">
        <v>-66.77</v>
      </c>
      <c r="C41" s="162" t="s">
        <v>414</v>
      </c>
      <c r="D41" s="160"/>
      <c r="E41" s="160" t="s">
        <v>427</v>
      </c>
      <c r="I41" s="19">
        <v>42621</v>
      </c>
      <c r="J41" s="108" t="s">
        <v>66</v>
      </c>
      <c r="K41" s="58"/>
      <c r="L41" s="60" t="s">
        <v>242</v>
      </c>
      <c r="M41" s="60" t="s">
        <v>288</v>
      </c>
      <c r="N41" s="60" t="s">
        <v>314</v>
      </c>
      <c r="O41" s="48">
        <v>-66.77</v>
      </c>
      <c r="P41" s="47"/>
      <c r="Q41" s="17">
        <f>SUM(O41:P41)</f>
        <v>-66.77</v>
      </c>
      <c r="R41" t="str">
        <f>IF(Q41&lt;&gt;B41,"NOT EQUAL","")</f>
        <v/>
      </c>
    </row>
    <row r="42" spans="1:18" ht="15" x14ac:dyDescent="0.25">
      <c r="A42" s="161">
        <v>42626</v>
      </c>
      <c r="B42" s="163">
        <v>-1450</v>
      </c>
      <c r="C42" s="162" t="s">
        <v>414</v>
      </c>
      <c r="D42" s="160">
        <v>766</v>
      </c>
      <c r="E42" s="160" t="s">
        <v>426</v>
      </c>
      <c r="I42" s="19">
        <v>42626</v>
      </c>
      <c r="J42" s="108" t="s">
        <v>65</v>
      </c>
      <c r="K42" s="58">
        <v>766</v>
      </c>
      <c r="L42" s="60" t="s">
        <v>225</v>
      </c>
      <c r="M42" s="60" t="s">
        <v>295</v>
      </c>
      <c r="N42" s="60" t="s">
        <v>296</v>
      </c>
      <c r="O42" s="48">
        <v>-1450</v>
      </c>
      <c r="P42" s="47"/>
      <c r="Q42" s="17">
        <f>SUM(O42:P42)</f>
        <v>-1450</v>
      </c>
      <c r="R42" t="str">
        <f>IF(Q42&lt;&gt;B42,"NOT EQUAL","")</f>
        <v/>
      </c>
    </row>
    <row r="43" spans="1:18" ht="15" x14ac:dyDescent="0.25">
      <c r="A43" s="161">
        <v>42632</v>
      </c>
      <c r="B43" s="163">
        <v>-5174.49</v>
      </c>
      <c r="C43" s="162" t="s">
        <v>414</v>
      </c>
      <c r="D43" s="160"/>
      <c r="E43" s="160" t="s">
        <v>425</v>
      </c>
      <c r="I43" s="19">
        <v>42632</v>
      </c>
      <c r="J43" s="108" t="s">
        <v>65</v>
      </c>
      <c r="K43" s="58">
        <v>768</v>
      </c>
      <c r="L43" s="60" t="s">
        <v>301</v>
      </c>
      <c r="M43" s="60" t="s">
        <v>288</v>
      </c>
      <c r="N43" s="60" t="s">
        <v>302</v>
      </c>
      <c r="O43" s="48">
        <v>-5174.49</v>
      </c>
      <c r="P43" s="47"/>
      <c r="Q43" s="17">
        <f>SUM(O43:P43)</f>
        <v>-5174.49</v>
      </c>
      <c r="R43" t="str">
        <f>IF(Q43&lt;&gt;B43,"NOT EQUAL","")</f>
        <v/>
      </c>
    </row>
    <row r="44" spans="1:18" ht="15" x14ac:dyDescent="0.25">
      <c r="A44" s="161">
        <v>42636</v>
      </c>
      <c r="B44" s="163">
        <v>-200</v>
      </c>
      <c r="C44" s="162" t="s">
        <v>414</v>
      </c>
      <c r="D44" s="160">
        <v>769</v>
      </c>
      <c r="E44" s="160" t="s">
        <v>424</v>
      </c>
      <c r="I44" s="19">
        <v>42636</v>
      </c>
      <c r="J44" s="108" t="s">
        <v>65</v>
      </c>
      <c r="K44" s="58">
        <v>769</v>
      </c>
      <c r="L44" s="60" t="s">
        <v>303</v>
      </c>
      <c r="M44" s="60" t="s">
        <v>288</v>
      </c>
      <c r="N44" s="60" t="s">
        <v>304</v>
      </c>
      <c r="O44" s="48">
        <v>-200</v>
      </c>
      <c r="P44" s="47"/>
      <c r="Q44" s="17">
        <f>SUM(O44:P44)</f>
        <v>-200</v>
      </c>
      <c r="R44" t="str">
        <f>IF(Q44&lt;&gt;B44,"NOT EQUAL","")</f>
        <v/>
      </c>
    </row>
    <row r="45" spans="1:18" ht="15" x14ac:dyDescent="0.25">
      <c r="A45" s="161">
        <v>42646</v>
      </c>
      <c r="B45" s="163">
        <v>-1452.93</v>
      </c>
      <c r="C45" s="162" t="s">
        <v>414</v>
      </c>
      <c r="D45" s="160">
        <v>772</v>
      </c>
      <c r="E45" s="160" t="s">
        <v>423</v>
      </c>
      <c r="I45" s="19">
        <v>42646</v>
      </c>
      <c r="J45" s="108" t="s">
        <v>65</v>
      </c>
      <c r="K45" s="58">
        <v>772</v>
      </c>
      <c r="L45" s="60" t="s">
        <v>305</v>
      </c>
      <c r="M45" s="55" t="s">
        <v>295</v>
      </c>
      <c r="N45" s="60" t="s">
        <v>309</v>
      </c>
      <c r="O45" s="48">
        <v>-1452.93</v>
      </c>
      <c r="P45" s="47"/>
      <c r="Q45" s="17">
        <f>SUM(O45:P45)</f>
        <v>-1452.93</v>
      </c>
      <c r="R45" t="str">
        <f>IF(Q45&lt;&gt;B45,"NOT EQUAL","")</f>
        <v/>
      </c>
    </row>
    <row r="46" spans="1:18" ht="15" x14ac:dyDescent="0.25">
      <c r="A46" s="161">
        <v>42647</v>
      </c>
      <c r="B46" s="163">
        <v>-1618.82</v>
      </c>
      <c r="C46" s="162" t="s">
        <v>414</v>
      </c>
      <c r="D46" s="160">
        <v>770</v>
      </c>
      <c r="E46" s="160" t="s">
        <v>421</v>
      </c>
      <c r="I46" s="19">
        <v>42647</v>
      </c>
      <c r="J46" s="108" t="s">
        <v>65</v>
      </c>
      <c r="K46" s="58">
        <v>770</v>
      </c>
      <c r="L46" s="60" t="s">
        <v>308</v>
      </c>
      <c r="M46" s="55" t="s">
        <v>295</v>
      </c>
      <c r="N46" s="60" t="s">
        <v>309</v>
      </c>
      <c r="O46" s="48">
        <v>-1618.82</v>
      </c>
      <c r="P46" s="47"/>
      <c r="Q46" s="17">
        <f>SUM(O46:P46)</f>
        <v>-1618.82</v>
      </c>
      <c r="R46" t="str">
        <f>IF(Q46&lt;&gt;B46,"NOT EQUAL","")</f>
        <v/>
      </c>
    </row>
    <row r="47" spans="1:18" ht="15" x14ac:dyDescent="0.25">
      <c r="A47" s="161">
        <v>42647</v>
      </c>
      <c r="B47" s="163">
        <v>1695.42</v>
      </c>
      <c r="C47" s="162" t="s">
        <v>321</v>
      </c>
      <c r="D47" s="160"/>
      <c r="E47" s="160" t="s">
        <v>422</v>
      </c>
      <c r="I47" s="19">
        <v>42647</v>
      </c>
      <c r="J47" s="108" t="s">
        <v>45</v>
      </c>
      <c r="K47" s="58"/>
      <c r="L47" s="60" t="s">
        <v>306</v>
      </c>
      <c r="M47" s="55" t="s">
        <v>288</v>
      </c>
      <c r="N47" s="60" t="s">
        <v>307</v>
      </c>
      <c r="O47" s="48"/>
      <c r="P47" s="47">
        <v>1695.42</v>
      </c>
      <c r="Q47" s="17">
        <f>SUM(O47:P47)</f>
        <v>1695.42</v>
      </c>
      <c r="R47" t="str">
        <f>IF(Q47&lt;&gt;B47,"NOT EQUAL","")</f>
        <v/>
      </c>
    </row>
    <row r="48" spans="1:18" ht="15" x14ac:dyDescent="0.25">
      <c r="A48" s="161">
        <v>42648</v>
      </c>
      <c r="B48" s="163">
        <v>-2204.31</v>
      </c>
      <c r="C48" s="162" t="s">
        <v>414</v>
      </c>
      <c r="D48" s="160">
        <v>773</v>
      </c>
      <c r="E48" s="160" t="s">
        <v>420</v>
      </c>
      <c r="I48" s="19">
        <v>42648</v>
      </c>
      <c r="J48" s="108" t="s">
        <v>65</v>
      </c>
      <c r="K48" s="58">
        <v>773</v>
      </c>
      <c r="L48" s="60" t="s">
        <v>297</v>
      </c>
      <c r="M48" s="55" t="s">
        <v>295</v>
      </c>
      <c r="N48" s="60" t="s">
        <v>309</v>
      </c>
      <c r="O48" s="48">
        <v>-2204.31</v>
      </c>
      <c r="P48" s="47"/>
      <c r="Q48" s="17">
        <f>SUM(O48:P48)</f>
        <v>-2204.31</v>
      </c>
      <c r="R48" t="str">
        <f>IF(Q48&lt;&gt;B48,"NOT EQUAL","")</f>
        <v/>
      </c>
    </row>
    <row r="49" spans="1:18" ht="15" x14ac:dyDescent="0.25">
      <c r="A49" s="161">
        <v>42654</v>
      </c>
      <c r="B49" s="163">
        <v>-2176.39</v>
      </c>
      <c r="C49" s="162" t="s">
        <v>414</v>
      </c>
      <c r="D49" s="160">
        <v>771</v>
      </c>
      <c r="E49" s="160" t="s">
        <v>418</v>
      </c>
      <c r="I49" s="19">
        <v>42654</v>
      </c>
      <c r="J49" s="108" t="s">
        <v>65</v>
      </c>
      <c r="K49" s="58">
        <v>771</v>
      </c>
      <c r="L49" s="60" t="s">
        <v>271</v>
      </c>
      <c r="M49" s="55" t="s">
        <v>295</v>
      </c>
      <c r="N49" s="60" t="s">
        <v>309</v>
      </c>
      <c r="O49" s="48">
        <v>-2176.39</v>
      </c>
      <c r="P49" s="47"/>
      <c r="Q49" s="17">
        <f>SUM(O49:P49)</f>
        <v>-2176.39</v>
      </c>
      <c r="R49" t="str">
        <f>IF(Q49&lt;&gt;B49,"NOT EQUAL","")</f>
        <v/>
      </c>
    </row>
    <row r="50" spans="1:18" ht="15" x14ac:dyDescent="0.25">
      <c r="A50" s="161">
        <v>42654</v>
      </c>
      <c r="B50" s="163">
        <v>-116.6</v>
      </c>
      <c r="C50" s="162" t="s">
        <v>414</v>
      </c>
      <c r="D50" s="160">
        <v>767</v>
      </c>
      <c r="E50" s="160" t="s">
        <v>419</v>
      </c>
      <c r="I50" s="19">
        <v>42621</v>
      </c>
      <c r="J50" s="108" t="s">
        <v>65</v>
      </c>
      <c r="K50" s="58">
        <v>767</v>
      </c>
      <c r="L50" s="60" t="s">
        <v>299</v>
      </c>
      <c r="M50" s="60" t="s">
        <v>288</v>
      </c>
      <c r="N50" s="159" t="s">
        <v>300</v>
      </c>
      <c r="O50" s="48">
        <v>-116.6</v>
      </c>
      <c r="P50" s="47"/>
      <c r="Q50" s="17">
        <f>SUM(O50:P50)</f>
        <v>-116.6</v>
      </c>
      <c r="R50" t="str">
        <f>IF(Q50&lt;&gt;B50,"NOT EQUAL","")</f>
        <v/>
      </c>
    </row>
    <row r="51" spans="1:18" ht="15" x14ac:dyDescent="0.25">
      <c r="A51" s="161">
        <v>42661</v>
      </c>
      <c r="B51" s="163">
        <v>-195.96</v>
      </c>
      <c r="C51" s="162" t="s">
        <v>414</v>
      </c>
      <c r="D51" s="160"/>
      <c r="E51" s="160" t="s">
        <v>417</v>
      </c>
      <c r="I51" s="19">
        <v>42661</v>
      </c>
      <c r="J51" s="108" t="s">
        <v>66</v>
      </c>
      <c r="K51" s="58"/>
      <c r="L51" s="60" t="s">
        <v>247</v>
      </c>
      <c r="M51" s="55" t="s">
        <v>74</v>
      </c>
      <c r="N51" s="60" t="s">
        <v>315</v>
      </c>
      <c r="O51" s="48">
        <v>-195.96</v>
      </c>
      <c r="P51" s="47"/>
      <c r="Q51" s="17">
        <f>SUM(O51:P51)</f>
        <v>-195.96</v>
      </c>
      <c r="R51" t="str">
        <f>IF(Q51&lt;&gt;B51,"NOT EQUAL","")</f>
        <v/>
      </c>
    </row>
    <row r="52" spans="1:18" ht="15" x14ac:dyDescent="0.25">
      <c r="A52" s="161">
        <v>42664</v>
      </c>
      <c r="B52" s="163">
        <v>3000</v>
      </c>
      <c r="C52" s="162" t="s">
        <v>321</v>
      </c>
      <c r="D52" s="160"/>
      <c r="E52" s="160" t="s">
        <v>416</v>
      </c>
      <c r="I52" s="19">
        <v>42664</v>
      </c>
      <c r="J52" s="108" t="s">
        <v>45</v>
      </c>
      <c r="K52" s="58"/>
      <c r="L52" s="60" t="s">
        <v>279</v>
      </c>
      <c r="M52" s="55" t="s">
        <v>233</v>
      </c>
      <c r="N52" s="60" t="s">
        <v>285</v>
      </c>
      <c r="O52" s="48"/>
      <c r="P52" s="47">
        <v>3000</v>
      </c>
      <c r="Q52" s="17">
        <f>SUM(O52:P52)</f>
        <v>3000</v>
      </c>
      <c r="R52" t="str">
        <f>IF(Q52&lt;&gt;B52,"NOT EQUAL","")</f>
        <v/>
      </c>
    </row>
    <row r="53" spans="1:18" ht="15" x14ac:dyDescent="0.25">
      <c r="A53" s="161">
        <v>42690</v>
      </c>
      <c r="B53" s="167">
        <v>-81.08</v>
      </c>
      <c r="C53" s="162" t="s">
        <v>414</v>
      </c>
      <c r="D53" s="160"/>
      <c r="E53" s="160" t="s">
        <v>415</v>
      </c>
      <c r="I53" s="19">
        <v>42690</v>
      </c>
      <c r="J53" s="108" t="s">
        <v>66</v>
      </c>
      <c r="K53" s="58"/>
      <c r="L53" s="60" t="s">
        <v>242</v>
      </c>
      <c r="M53" s="55"/>
      <c r="N53" s="60"/>
      <c r="O53" s="48">
        <v>-81.08</v>
      </c>
      <c r="P53" s="47"/>
      <c r="Q53" s="17">
        <f>SUM(O53:P53)</f>
        <v>-81.08</v>
      </c>
      <c r="R53" t="str">
        <f>IF(Q53&lt;&gt;B53,"NOT EQUAL","")</f>
        <v/>
      </c>
    </row>
    <row r="54" spans="1:18" ht="15" x14ac:dyDescent="0.25">
      <c r="A54" s="161">
        <v>42697</v>
      </c>
      <c r="B54" s="163">
        <v>405.59</v>
      </c>
      <c r="C54" s="162" t="s">
        <v>321</v>
      </c>
      <c r="D54" s="160"/>
      <c r="E54" s="160" t="s">
        <v>413</v>
      </c>
      <c r="I54" s="19">
        <v>42692</v>
      </c>
      <c r="J54" s="108" t="s">
        <v>45</v>
      </c>
      <c r="K54" s="58"/>
      <c r="L54" s="60" t="s">
        <v>225</v>
      </c>
      <c r="M54" s="55" t="s">
        <v>45</v>
      </c>
      <c r="N54" s="117" t="s">
        <v>257</v>
      </c>
      <c r="O54" s="48"/>
      <c r="P54" s="47">
        <v>405.59</v>
      </c>
      <c r="Q54" s="17">
        <f>SUM(O54:P54)</f>
        <v>405.59</v>
      </c>
      <c r="R54" t="str">
        <f>IF(Q54&lt;&gt;B54,"NOT EQUAL","")</f>
        <v/>
      </c>
    </row>
  </sheetData>
  <autoFilter ref="A1:E54"/>
  <sortState ref="A2:J54">
    <sortCondition ref="A2:A54"/>
  </sortState>
  <dataValidations count="2">
    <dataValidation type="list" allowBlank="1" showInputMessage="1" showErrorMessage="1" sqref="J2:J54">
      <formula1>type</formula1>
    </dataValidation>
    <dataValidation type="list" allowBlank="1" showInputMessage="1" showErrorMessage="1" sqref="M2:M54">
      <formula1>event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499984740745262"/>
  </sheetPr>
  <dimension ref="B3:K1048576"/>
  <sheetViews>
    <sheetView workbookViewId="0">
      <selection activeCell="D10" sqref="D10"/>
    </sheetView>
  </sheetViews>
  <sheetFormatPr defaultRowHeight="12.75" x14ac:dyDescent="0.2"/>
  <cols>
    <col min="2" max="2" width="20.85546875" bestFit="1" customWidth="1"/>
    <col min="3" max="3" width="10.140625" bestFit="1" customWidth="1"/>
    <col min="4" max="6" width="14.28515625" customWidth="1"/>
    <col min="7" max="7" width="15.85546875" bestFit="1" customWidth="1"/>
    <col min="8" max="8" width="14.28515625" customWidth="1"/>
    <col min="9" max="9" width="12.140625" bestFit="1" customWidth="1"/>
  </cols>
  <sheetData>
    <row r="3" spans="2:9" x14ac:dyDescent="0.2">
      <c r="D3" s="97" t="s">
        <v>92</v>
      </c>
      <c r="E3" s="97" t="s">
        <v>93</v>
      </c>
      <c r="F3" s="97" t="s">
        <v>94</v>
      </c>
      <c r="G3" s="97" t="s">
        <v>160</v>
      </c>
    </row>
    <row r="4" spans="2:9" x14ac:dyDescent="0.2">
      <c r="B4" s="98" t="s">
        <v>147</v>
      </c>
      <c r="C4" s="107">
        <v>42400</v>
      </c>
      <c r="D4" s="4">
        <v>39549.620000000003</v>
      </c>
      <c r="E4" s="4">
        <v>20058.84</v>
      </c>
      <c r="F4" s="4">
        <f>+PayPal!H6</f>
        <v>15.5</v>
      </c>
      <c r="G4" s="4">
        <v>0</v>
      </c>
      <c r="H4" s="5">
        <f>SUM(D4:G4)</f>
        <v>59623.960000000006</v>
      </c>
      <c r="I4" s="4"/>
    </row>
    <row r="5" spans="2:9" x14ac:dyDescent="0.2">
      <c r="B5" s="98" t="s">
        <v>148</v>
      </c>
      <c r="C5" s="107">
        <v>42429</v>
      </c>
      <c r="D5" s="4">
        <v>36049.620000000003</v>
      </c>
      <c r="E5" s="4">
        <v>20059.64</v>
      </c>
      <c r="F5" s="4">
        <v>15.5</v>
      </c>
      <c r="G5" s="4">
        <v>0</v>
      </c>
      <c r="H5" s="5">
        <f t="shared" ref="H5:H15" si="0">SUM(D5:G5)</f>
        <v>56124.76</v>
      </c>
      <c r="I5" s="109">
        <f>+H5-H4</f>
        <v>-3499.2000000000044</v>
      </c>
    </row>
    <row r="6" spans="2:9" x14ac:dyDescent="0.2">
      <c r="B6" s="98" t="s">
        <v>149</v>
      </c>
      <c r="C6" s="107">
        <v>42460</v>
      </c>
      <c r="D6" s="4">
        <v>36132.21</v>
      </c>
      <c r="E6" s="4">
        <v>20060.5</v>
      </c>
      <c r="F6" s="4">
        <v>2981.77</v>
      </c>
      <c r="G6" s="4">
        <v>0</v>
      </c>
      <c r="H6" s="5">
        <f t="shared" si="0"/>
        <v>59174.479999999996</v>
      </c>
      <c r="I6" s="109">
        <f t="shared" ref="I6:I15" si="1">+H6-H5</f>
        <v>3049.7199999999939</v>
      </c>
    </row>
    <row r="7" spans="2:9" x14ac:dyDescent="0.2">
      <c r="B7" s="98" t="s">
        <v>150</v>
      </c>
      <c r="C7" s="107">
        <v>42490</v>
      </c>
      <c r="D7" s="4">
        <v>37491.31</v>
      </c>
      <c r="E7" s="4">
        <v>20061.32</v>
      </c>
      <c r="F7" s="4">
        <v>15.5</v>
      </c>
      <c r="G7" s="4">
        <v>0</v>
      </c>
      <c r="H7" s="5">
        <f t="shared" si="0"/>
        <v>57568.13</v>
      </c>
      <c r="I7" s="109">
        <f t="shared" si="1"/>
        <v>-1606.3499999999985</v>
      </c>
    </row>
    <row r="8" spans="2:9" x14ac:dyDescent="0.2">
      <c r="B8" s="98" t="s">
        <v>151</v>
      </c>
      <c r="C8" s="107">
        <v>42521</v>
      </c>
      <c r="D8" s="4">
        <v>40369.889999999992</v>
      </c>
      <c r="E8" s="4">
        <v>20062.169999999998</v>
      </c>
      <c r="F8" s="4">
        <v>406.09999999999991</v>
      </c>
      <c r="G8" s="4">
        <v>0</v>
      </c>
      <c r="H8" s="5">
        <f>SUM(D8:G8)</f>
        <v>60838.159999999989</v>
      </c>
      <c r="I8" s="109">
        <f t="shared" si="1"/>
        <v>3270.0299999999916</v>
      </c>
    </row>
    <row r="9" spans="2:9" x14ac:dyDescent="0.2">
      <c r="B9" s="98" t="s">
        <v>152</v>
      </c>
      <c r="C9" s="107">
        <v>42551</v>
      </c>
      <c r="D9" s="4">
        <v>39248.93</v>
      </c>
      <c r="E9" s="4">
        <v>20063</v>
      </c>
      <c r="F9" s="4">
        <v>210.8</v>
      </c>
      <c r="G9" s="4">
        <v>0</v>
      </c>
      <c r="H9" s="5">
        <f t="shared" si="0"/>
        <v>59522.73</v>
      </c>
      <c r="I9" s="109">
        <f t="shared" si="1"/>
        <v>-1315.4299999999857</v>
      </c>
    </row>
    <row r="10" spans="2:9" x14ac:dyDescent="0.2">
      <c r="B10" s="98" t="s">
        <v>153</v>
      </c>
      <c r="C10" s="107">
        <v>42582</v>
      </c>
      <c r="D10" s="4">
        <v>39926.689999999995</v>
      </c>
      <c r="E10" s="4">
        <v>20063.849999999999</v>
      </c>
      <c r="F10" s="4">
        <v>1662.02</v>
      </c>
      <c r="G10" s="4">
        <v>0</v>
      </c>
      <c r="H10" s="5">
        <f t="shared" si="0"/>
        <v>61652.55999999999</v>
      </c>
      <c r="I10" s="109">
        <f t="shared" si="1"/>
        <v>2129.8299999999872</v>
      </c>
    </row>
    <row r="11" spans="2:9" x14ac:dyDescent="0.2">
      <c r="B11" s="98" t="s">
        <v>154</v>
      </c>
      <c r="C11" s="107">
        <v>42613</v>
      </c>
      <c r="D11" s="4"/>
      <c r="E11" s="4"/>
      <c r="F11" s="4"/>
      <c r="G11" s="4">
        <v>0</v>
      </c>
      <c r="H11" s="5">
        <f t="shared" si="0"/>
        <v>0</v>
      </c>
      <c r="I11" s="109">
        <f t="shared" si="1"/>
        <v>-61652.55999999999</v>
      </c>
    </row>
    <row r="12" spans="2:9" x14ac:dyDescent="0.2">
      <c r="B12" s="98" t="s">
        <v>155</v>
      </c>
      <c r="C12" s="107">
        <v>42643</v>
      </c>
      <c r="D12" s="4"/>
      <c r="E12" s="4"/>
      <c r="F12" s="4"/>
      <c r="G12" s="4">
        <v>0</v>
      </c>
      <c r="H12" s="5">
        <f t="shared" si="0"/>
        <v>0</v>
      </c>
      <c r="I12" s="109">
        <f t="shared" si="1"/>
        <v>0</v>
      </c>
    </row>
    <row r="13" spans="2:9" x14ac:dyDescent="0.2">
      <c r="B13" s="98" t="s">
        <v>156</v>
      </c>
      <c r="C13" s="107">
        <v>42674</v>
      </c>
      <c r="D13" s="4"/>
      <c r="E13" s="4"/>
      <c r="F13" s="4"/>
      <c r="G13" s="4">
        <v>0</v>
      </c>
      <c r="H13" s="5">
        <f t="shared" si="0"/>
        <v>0</v>
      </c>
      <c r="I13" s="109">
        <f t="shared" si="1"/>
        <v>0</v>
      </c>
    </row>
    <row r="14" spans="2:9" x14ac:dyDescent="0.2">
      <c r="B14" s="98" t="s">
        <v>157</v>
      </c>
      <c r="C14" s="107">
        <v>42704</v>
      </c>
      <c r="D14" s="4"/>
      <c r="E14" s="4"/>
      <c r="F14" s="4"/>
      <c r="G14" s="4">
        <v>0</v>
      </c>
      <c r="H14" s="5">
        <f t="shared" si="0"/>
        <v>0</v>
      </c>
      <c r="I14" s="109">
        <f t="shared" si="1"/>
        <v>0</v>
      </c>
    </row>
    <row r="15" spans="2:9" x14ac:dyDescent="0.2">
      <c r="B15" s="98" t="s">
        <v>158</v>
      </c>
      <c r="C15" s="107">
        <v>42735</v>
      </c>
      <c r="D15" s="4"/>
      <c r="E15" s="4"/>
      <c r="F15" s="4"/>
      <c r="G15" s="4">
        <v>0</v>
      </c>
      <c r="H15" s="5">
        <f t="shared" si="0"/>
        <v>0</v>
      </c>
      <c r="I15" s="109">
        <f t="shared" si="1"/>
        <v>0</v>
      </c>
    </row>
    <row r="16" spans="2:9" x14ac:dyDescent="0.2">
      <c r="D16" s="5"/>
      <c r="E16" s="5"/>
      <c r="F16" s="5"/>
      <c r="G16" s="5"/>
      <c r="H16" s="5"/>
      <c r="I16" s="4"/>
    </row>
    <row r="17" spans="4:11" x14ac:dyDescent="0.2">
      <c r="D17" s="4"/>
      <c r="E17" s="4"/>
      <c r="F17" s="4"/>
      <c r="G17" s="4"/>
      <c r="H17" s="4"/>
      <c r="I17" s="4"/>
    </row>
    <row r="18" spans="4:11" x14ac:dyDescent="0.2">
      <c r="D18" s="4"/>
      <c r="E18" s="4"/>
      <c r="F18" s="4"/>
      <c r="G18" s="4"/>
      <c r="H18" s="4"/>
      <c r="I18" s="4"/>
      <c r="K18">
        <v>60838.159999999989</v>
      </c>
    </row>
    <row r="19" spans="4:11" x14ac:dyDescent="0.2">
      <c r="D19" s="4"/>
      <c r="E19" s="4"/>
      <c r="F19" s="4"/>
      <c r="G19" s="4"/>
      <c r="H19" s="4"/>
      <c r="I19" s="4"/>
    </row>
    <row r="20" spans="4:11" x14ac:dyDescent="0.2">
      <c r="D20" s="4"/>
      <c r="E20" s="4"/>
      <c r="F20" s="4"/>
      <c r="G20" s="4"/>
      <c r="H20" s="4"/>
      <c r="I20" s="4"/>
    </row>
    <row r="21" spans="4:11" x14ac:dyDescent="0.2">
      <c r="D21" s="4"/>
      <c r="E21" s="4"/>
      <c r="F21" s="4"/>
      <c r="G21" s="4"/>
      <c r="H21" s="4"/>
      <c r="I21" s="4"/>
    </row>
    <row r="22" spans="4:11" x14ac:dyDescent="0.2">
      <c r="D22" s="4"/>
      <c r="E22" s="4"/>
      <c r="F22" s="4"/>
      <c r="G22" s="4"/>
      <c r="H22" s="4"/>
      <c r="I22" s="4"/>
    </row>
    <row r="23" spans="4:11" x14ac:dyDescent="0.2">
      <c r="D23" s="4"/>
      <c r="E23" s="4"/>
      <c r="F23" s="4"/>
      <c r="G23" s="4"/>
      <c r="H23" s="4"/>
      <c r="I23" s="4"/>
    </row>
    <row r="24" spans="4:11" x14ac:dyDescent="0.2">
      <c r="D24" s="4"/>
      <c r="E24" s="4"/>
      <c r="F24" s="4"/>
      <c r="G24" s="4"/>
      <c r="H24" s="4"/>
      <c r="I24" s="4"/>
    </row>
    <row r="1048576" spans="5:5" x14ac:dyDescent="0.2">
      <c r="E1048576" s="4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R1045163"/>
  <sheetViews>
    <sheetView tabSelected="1" zoomScale="85" zoomScaleNormal="85" workbookViewId="0">
      <pane ySplit="4" topLeftCell="A5" activePane="bottomLeft" state="frozen"/>
      <selection pane="bottomLeft" activeCell="E20" sqref="E20"/>
    </sheetView>
  </sheetViews>
  <sheetFormatPr defaultRowHeight="12.75" x14ac:dyDescent="0.2"/>
  <cols>
    <col min="1" max="1" width="12.7109375" customWidth="1"/>
    <col min="2" max="2" width="11.140625" bestFit="1" customWidth="1"/>
    <col min="3" max="3" width="11.28515625" bestFit="1" customWidth="1"/>
    <col min="4" max="4" width="24.42578125" customWidth="1"/>
    <col min="5" max="5" width="22.28515625" bestFit="1" customWidth="1"/>
    <col min="6" max="6" width="29.42578125" bestFit="1" customWidth="1"/>
    <col min="7" max="7" width="13.85546875" style="26" customWidth="1"/>
    <col min="8" max="9" width="13.85546875" style="10" customWidth="1"/>
    <col min="10" max="10" width="8.7109375" bestFit="1" customWidth="1"/>
    <col min="11" max="11" width="59.85546875" bestFit="1" customWidth="1"/>
  </cols>
  <sheetData>
    <row r="1" spans="1:11" x14ac:dyDescent="0.2">
      <c r="A1" s="1" t="s">
        <v>175</v>
      </c>
      <c r="B1" s="1"/>
      <c r="C1" s="1"/>
      <c r="D1" s="1"/>
    </row>
    <row r="4" spans="1:11" ht="25.5" x14ac:dyDescent="0.2">
      <c r="A4" s="43" t="s">
        <v>0</v>
      </c>
      <c r="B4" s="43" t="s">
        <v>1</v>
      </c>
      <c r="C4" s="49" t="s">
        <v>56</v>
      </c>
      <c r="D4" s="43" t="s">
        <v>58</v>
      </c>
      <c r="E4" s="43" t="s">
        <v>14</v>
      </c>
      <c r="F4" s="43" t="s">
        <v>2</v>
      </c>
      <c r="G4" s="44" t="s">
        <v>17</v>
      </c>
      <c r="H4" s="45" t="s">
        <v>16</v>
      </c>
      <c r="I4" s="50" t="s">
        <v>3</v>
      </c>
      <c r="J4" s="49" t="s">
        <v>38</v>
      </c>
      <c r="K4" s="43" t="s">
        <v>25</v>
      </c>
    </row>
    <row r="5" spans="1:11" x14ac:dyDescent="0.2">
      <c r="A5" s="18">
        <v>42370</v>
      </c>
      <c r="B5" s="53"/>
      <c r="C5" s="57"/>
      <c r="D5" s="55"/>
      <c r="E5" s="53"/>
      <c r="F5" s="56" t="s">
        <v>24</v>
      </c>
      <c r="G5" s="47"/>
      <c r="H5" s="47"/>
      <c r="I5" s="51">
        <v>40777.620000000003</v>
      </c>
      <c r="J5" s="57"/>
      <c r="K5" s="53"/>
    </row>
    <row r="6" spans="1:11" ht="5.0999999999999996" customHeight="1" x14ac:dyDescent="0.2">
      <c r="A6" s="62"/>
      <c r="B6" s="63"/>
      <c r="C6" s="64"/>
      <c r="D6" s="63"/>
      <c r="E6" s="63"/>
      <c r="F6" s="65"/>
      <c r="G6" s="66"/>
      <c r="H6" s="66"/>
      <c r="I6" s="67"/>
      <c r="J6" s="68"/>
      <c r="K6" s="69"/>
    </row>
    <row r="7" spans="1:11" x14ac:dyDescent="0.2">
      <c r="A7" s="19">
        <v>42373</v>
      </c>
      <c r="B7" s="53" t="s">
        <v>65</v>
      </c>
      <c r="C7" s="58">
        <v>753</v>
      </c>
      <c r="D7" s="60" t="s">
        <v>207</v>
      </c>
      <c r="E7" s="118" t="s">
        <v>74</v>
      </c>
      <c r="F7" s="117" t="s">
        <v>209</v>
      </c>
      <c r="G7" s="48">
        <v>-50</v>
      </c>
      <c r="H7" s="47"/>
      <c r="I7" s="42">
        <f>I5+G7+H7</f>
        <v>40727.620000000003</v>
      </c>
      <c r="J7" s="61" t="s">
        <v>163</v>
      </c>
      <c r="K7" s="54" t="s">
        <v>222</v>
      </c>
    </row>
    <row r="8" spans="1:11" x14ac:dyDescent="0.2">
      <c r="A8" s="19">
        <v>42375</v>
      </c>
      <c r="B8" s="53" t="s">
        <v>65</v>
      </c>
      <c r="C8" s="58">
        <v>751</v>
      </c>
      <c r="D8" s="60" t="s">
        <v>208</v>
      </c>
      <c r="E8" s="118" t="s">
        <v>74</v>
      </c>
      <c r="F8" s="117" t="s">
        <v>209</v>
      </c>
      <c r="G8" s="48">
        <v>-50</v>
      </c>
      <c r="H8" s="47"/>
      <c r="I8" s="42">
        <f>I7+G8+H8</f>
        <v>40677.620000000003</v>
      </c>
      <c r="J8" s="61" t="s">
        <v>163</v>
      </c>
      <c r="K8" s="54" t="s">
        <v>221</v>
      </c>
    </row>
    <row r="9" spans="1:11" x14ac:dyDescent="0.2">
      <c r="A9" s="19">
        <v>42375</v>
      </c>
      <c r="B9" s="53" t="s">
        <v>65</v>
      </c>
      <c r="C9" s="58">
        <v>754</v>
      </c>
      <c r="D9" s="60" t="s">
        <v>210</v>
      </c>
      <c r="E9" s="118" t="s">
        <v>74</v>
      </c>
      <c r="F9" s="117" t="s">
        <v>211</v>
      </c>
      <c r="G9" s="48">
        <v>-100</v>
      </c>
      <c r="H9" s="47"/>
      <c r="I9" s="42">
        <f>I8+G9+H9</f>
        <v>40577.620000000003</v>
      </c>
      <c r="J9" s="61" t="s">
        <v>163</v>
      </c>
      <c r="K9" s="54" t="s">
        <v>220</v>
      </c>
    </row>
    <row r="10" spans="1:11" x14ac:dyDescent="0.2">
      <c r="A10" s="19">
        <v>42376</v>
      </c>
      <c r="B10" s="53" t="s">
        <v>66</v>
      </c>
      <c r="C10" s="58"/>
      <c r="D10" s="60" t="s">
        <v>230</v>
      </c>
      <c r="E10" s="117" t="s">
        <v>212</v>
      </c>
      <c r="F10" s="117" t="s">
        <v>213</v>
      </c>
      <c r="G10" s="48">
        <v>-500</v>
      </c>
      <c r="H10" s="47"/>
      <c r="I10" s="42">
        <f t="shared" ref="I10:I64" si="0">I9+G10+H10</f>
        <v>40077.620000000003</v>
      </c>
      <c r="J10" s="61" t="s">
        <v>163</v>
      </c>
      <c r="K10" s="54"/>
    </row>
    <row r="11" spans="1:11" x14ac:dyDescent="0.2">
      <c r="A11" s="19">
        <v>42376</v>
      </c>
      <c r="B11" s="53" t="s">
        <v>65</v>
      </c>
      <c r="C11" s="58">
        <v>750</v>
      </c>
      <c r="D11" s="60" t="s">
        <v>214</v>
      </c>
      <c r="E11" s="118" t="s">
        <v>74</v>
      </c>
      <c r="F11" s="117" t="s">
        <v>209</v>
      </c>
      <c r="G11" s="48">
        <v>-50</v>
      </c>
      <c r="H11" s="47"/>
      <c r="I11" s="42">
        <f t="shared" si="0"/>
        <v>40027.620000000003</v>
      </c>
      <c r="J11" s="61" t="s">
        <v>163</v>
      </c>
      <c r="K11" s="54" t="s">
        <v>219</v>
      </c>
    </row>
    <row r="12" spans="1:11" x14ac:dyDescent="0.2">
      <c r="A12" s="19">
        <v>42376</v>
      </c>
      <c r="B12" s="53" t="s">
        <v>65</v>
      </c>
      <c r="C12" s="58">
        <v>752</v>
      </c>
      <c r="D12" s="60" t="s">
        <v>215</v>
      </c>
      <c r="E12" s="118" t="s">
        <v>74</v>
      </c>
      <c r="F12" s="117" t="s">
        <v>209</v>
      </c>
      <c r="G12" s="48">
        <v>-50</v>
      </c>
      <c r="H12" s="47"/>
      <c r="I12" s="42">
        <f t="shared" si="0"/>
        <v>39977.620000000003</v>
      </c>
      <c r="J12" s="61" t="s">
        <v>163</v>
      </c>
      <c r="K12" s="54" t="s">
        <v>218</v>
      </c>
    </row>
    <row r="13" spans="1:11" x14ac:dyDescent="0.2">
      <c r="A13" s="19">
        <v>42390</v>
      </c>
      <c r="B13" s="53" t="s">
        <v>65</v>
      </c>
      <c r="C13" s="58">
        <v>755</v>
      </c>
      <c r="D13" s="60" t="s">
        <v>216</v>
      </c>
      <c r="E13" s="118" t="s">
        <v>74</v>
      </c>
      <c r="F13" s="117" t="s">
        <v>209</v>
      </c>
      <c r="G13" s="48">
        <v>-50</v>
      </c>
      <c r="H13" s="47"/>
      <c r="I13" s="42">
        <f t="shared" si="0"/>
        <v>39927.620000000003</v>
      </c>
      <c r="J13" s="61" t="s">
        <v>163</v>
      </c>
      <c r="K13" s="54" t="s">
        <v>217</v>
      </c>
    </row>
    <row r="14" spans="1:11" x14ac:dyDescent="0.2">
      <c r="A14" s="19">
        <v>42398</v>
      </c>
      <c r="B14" s="53" t="s">
        <v>66</v>
      </c>
      <c r="C14" s="58"/>
      <c r="D14" s="60" t="s">
        <v>162</v>
      </c>
      <c r="E14" s="118" t="s">
        <v>223</v>
      </c>
      <c r="F14" s="117" t="s">
        <v>224</v>
      </c>
      <c r="G14" s="48">
        <v>-378</v>
      </c>
      <c r="H14" s="47"/>
      <c r="I14" s="42">
        <f t="shared" si="0"/>
        <v>39549.620000000003</v>
      </c>
      <c r="J14" s="61" t="s">
        <v>163</v>
      </c>
      <c r="K14" s="54"/>
    </row>
    <row r="15" spans="1:11" x14ac:dyDescent="0.2">
      <c r="A15" s="19">
        <v>42408</v>
      </c>
      <c r="B15" s="53" t="s">
        <v>65</v>
      </c>
      <c r="C15" s="58">
        <v>756</v>
      </c>
      <c r="D15" s="60" t="s">
        <v>225</v>
      </c>
      <c r="E15" s="118" t="s">
        <v>226</v>
      </c>
      <c r="F15" s="117" t="s">
        <v>227</v>
      </c>
      <c r="G15" s="48">
        <v>-3500</v>
      </c>
      <c r="H15" s="47"/>
      <c r="I15" s="42">
        <f t="shared" si="0"/>
        <v>36049.620000000003</v>
      </c>
      <c r="J15" s="61" t="s">
        <v>163</v>
      </c>
      <c r="K15" s="54"/>
    </row>
    <row r="16" spans="1:11" x14ac:dyDescent="0.2">
      <c r="A16" s="19">
        <v>42430</v>
      </c>
      <c r="B16" s="108" t="s">
        <v>45</v>
      </c>
      <c r="C16" s="58"/>
      <c r="D16" s="60" t="s">
        <v>228</v>
      </c>
      <c r="E16" s="117" t="s">
        <v>55</v>
      </c>
      <c r="F16" s="117" t="s">
        <v>45</v>
      </c>
      <c r="G16" s="48"/>
      <c r="H16" s="47">
        <v>582.59</v>
      </c>
      <c r="I16" s="42">
        <f t="shared" si="0"/>
        <v>36632.21</v>
      </c>
      <c r="J16" s="61" t="s">
        <v>163</v>
      </c>
      <c r="K16" s="54" t="s">
        <v>231</v>
      </c>
    </row>
    <row r="17" spans="1:11" x14ac:dyDescent="0.2">
      <c r="A17" s="19">
        <v>42445</v>
      </c>
      <c r="B17" s="108" t="s">
        <v>66</v>
      </c>
      <c r="C17" s="58"/>
      <c r="D17" s="60" t="s">
        <v>230</v>
      </c>
      <c r="E17" s="117" t="s">
        <v>212</v>
      </c>
      <c r="F17" s="117" t="s">
        <v>213</v>
      </c>
      <c r="G17" s="48">
        <v>-500</v>
      </c>
      <c r="H17" s="47"/>
      <c r="I17" s="42">
        <f t="shared" si="0"/>
        <v>36132.21</v>
      </c>
      <c r="J17" s="61" t="s">
        <v>163</v>
      </c>
      <c r="K17" s="54"/>
    </row>
    <row r="18" spans="1:11" x14ac:dyDescent="0.2">
      <c r="A18" s="19">
        <v>42471</v>
      </c>
      <c r="B18" s="53" t="s">
        <v>45</v>
      </c>
      <c r="C18" s="58"/>
      <c r="D18" s="60" t="s">
        <v>234</v>
      </c>
      <c r="E18" s="117" t="s">
        <v>233</v>
      </c>
      <c r="F18" s="117" t="s">
        <v>235</v>
      </c>
      <c r="G18" s="48"/>
      <c r="H18" s="47">
        <v>2966.27</v>
      </c>
      <c r="I18" s="42">
        <f t="shared" si="0"/>
        <v>39098.479999999996</v>
      </c>
      <c r="J18" s="58" t="s">
        <v>163</v>
      </c>
      <c r="K18" s="54" t="s">
        <v>232</v>
      </c>
    </row>
    <row r="19" spans="1:11" x14ac:dyDescent="0.2">
      <c r="A19" s="19">
        <v>42480</v>
      </c>
      <c r="B19" s="53" t="s">
        <v>45</v>
      </c>
      <c r="C19" s="58"/>
      <c r="D19" s="60" t="s">
        <v>236</v>
      </c>
      <c r="E19" s="118" t="s">
        <v>45</v>
      </c>
      <c r="F19" s="117" t="s">
        <v>237</v>
      </c>
      <c r="G19" s="48"/>
      <c r="H19" s="47">
        <v>0.75</v>
      </c>
      <c r="I19" s="42">
        <f t="shared" si="0"/>
        <v>39099.229999999996</v>
      </c>
      <c r="J19" s="58" t="s">
        <v>163</v>
      </c>
      <c r="K19" s="54"/>
    </row>
    <row r="20" spans="1:11" x14ac:dyDescent="0.2">
      <c r="A20" s="19">
        <v>42481</v>
      </c>
      <c r="B20" s="53" t="s">
        <v>65</v>
      </c>
      <c r="C20" s="58">
        <v>758</v>
      </c>
      <c r="D20" s="60" t="s">
        <v>118</v>
      </c>
      <c r="E20" s="118" t="s">
        <v>239</v>
      </c>
      <c r="F20" s="117" t="s">
        <v>240</v>
      </c>
      <c r="G20" s="48">
        <v>-184</v>
      </c>
      <c r="H20" s="47"/>
      <c r="I20" s="42">
        <f t="shared" si="0"/>
        <v>38915.229999999996</v>
      </c>
      <c r="J20" s="58" t="s">
        <v>163</v>
      </c>
      <c r="K20" s="54" t="s">
        <v>241</v>
      </c>
    </row>
    <row r="21" spans="1:11" x14ac:dyDescent="0.2">
      <c r="A21" s="19">
        <v>42489</v>
      </c>
      <c r="B21" s="53" t="s">
        <v>65</v>
      </c>
      <c r="C21" s="58">
        <v>757</v>
      </c>
      <c r="D21" s="60" t="s">
        <v>242</v>
      </c>
      <c r="E21" s="118" t="s">
        <v>226</v>
      </c>
      <c r="F21" s="117" t="s">
        <v>243</v>
      </c>
      <c r="G21" s="48">
        <v>-1223.92</v>
      </c>
      <c r="H21" s="47"/>
      <c r="I21" s="42">
        <f t="shared" si="0"/>
        <v>37691.31</v>
      </c>
      <c r="J21" s="58" t="s">
        <v>163</v>
      </c>
      <c r="K21" s="54"/>
    </row>
    <row r="22" spans="1:11" x14ac:dyDescent="0.2">
      <c r="A22" s="19">
        <v>42489</v>
      </c>
      <c r="B22" s="53" t="s">
        <v>65</v>
      </c>
      <c r="C22" s="58">
        <v>759</v>
      </c>
      <c r="D22" s="60" t="s">
        <v>251</v>
      </c>
      <c r="E22" s="118" t="s">
        <v>252</v>
      </c>
      <c r="F22" s="117" t="s">
        <v>253</v>
      </c>
      <c r="G22" s="48">
        <v>-200</v>
      </c>
      <c r="H22" s="47"/>
      <c r="I22" s="42">
        <f t="shared" si="0"/>
        <v>37491.31</v>
      </c>
      <c r="J22" s="58" t="s">
        <v>163</v>
      </c>
      <c r="K22" s="54" t="s">
        <v>254</v>
      </c>
    </row>
    <row r="23" spans="1:11" x14ac:dyDescent="0.2">
      <c r="A23" s="19">
        <v>42492</v>
      </c>
      <c r="B23" s="53" t="s">
        <v>45</v>
      </c>
      <c r="C23" s="58"/>
      <c r="D23" s="60" t="s">
        <v>225</v>
      </c>
      <c r="E23" s="118" t="s">
        <v>45</v>
      </c>
      <c r="F23" s="117" t="s">
        <v>257</v>
      </c>
      <c r="G23" s="48"/>
      <c r="H23" s="47">
        <v>3227.13</v>
      </c>
      <c r="I23" s="42">
        <f t="shared" si="0"/>
        <v>40718.439999999995</v>
      </c>
      <c r="J23" s="58" t="s">
        <v>163</v>
      </c>
      <c r="K23" s="54"/>
    </row>
    <row r="24" spans="1:11" x14ac:dyDescent="0.2">
      <c r="A24" s="19">
        <v>42499</v>
      </c>
      <c r="B24" s="53" t="s">
        <v>65</v>
      </c>
      <c r="C24" s="58">
        <v>760</v>
      </c>
      <c r="D24" s="60" t="s">
        <v>250</v>
      </c>
      <c r="E24" s="118" t="s">
        <v>255</v>
      </c>
      <c r="F24" s="117" t="s">
        <v>256</v>
      </c>
      <c r="G24" s="48">
        <v>-1911.25</v>
      </c>
      <c r="H24" s="47"/>
      <c r="I24" s="42">
        <f t="shared" si="0"/>
        <v>38807.189999999995</v>
      </c>
      <c r="J24" s="58" t="s">
        <v>163</v>
      </c>
      <c r="K24" s="54"/>
    </row>
    <row r="25" spans="1:11" x14ac:dyDescent="0.2">
      <c r="A25" s="19">
        <v>42507</v>
      </c>
      <c r="B25" s="53" t="s">
        <v>45</v>
      </c>
      <c r="C25" s="58"/>
      <c r="D25" s="60" t="s">
        <v>245</v>
      </c>
      <c r="E25" s="118" t="s">
        <v>74</v>
      </c>
      <c r="F25" s="117" t="s">
        <v>246</v>
      </c>
      <c r="G25" s="48"/>
      <c r="H25" s="47">
        <v>976.5</v>
      </c>
      <c r="I25" s="42">
        <f t="shared" si="0"/>
        <v>39783.689999999995</v>
      </c>
      <c r="J25" s="58" t="s">
        <v>163</v>
      </c>
      <c r="K25" s="54" t="s">
        <v>244</v>
      </c>
    </row>
    <row r="26" spans="1:11" x14ac:dyDescent="0.2">
      <c r="A26" s="19">
        <v>42509</v>
      </c>
      <c r="B26" s="53" t="s">
        <v>45</v>
      </c>
      <c r="C26" s="58"/>
      <c r="D26" s="60" t="s">
        <v>245</v>
      </c>
      <c r="E26" s="118" t="s">
        <v>74</v>
      </c>
      <c r="F26" s="117" t="s">
        <v>246</v>
      </c>
      <c r="G26" s="48"/>
      <c r="H26" s="47">
        <v>586.20000000000005</v>
      </c>
      <c r="I26" s="42">
        <f t="shared" si="0"/>
        <v>40369.889999999992</v>
      </c>
      <c r="J26" s="58" t="s">
        <v>163</v>
      </c>
      <c r="K26" s="54" t="s">
        <v>244</v>
      </c>
    </row>
    <row r="27" spans="1:11" x14ac:dyDescent="0.2">
      <c r="A27" s="19">
        <v>42523</v>
      </c>
      <c r="B27" s="53" t="s">
        <v>66</v>
      </c>
      <c r="C27" s="58"/>
      <c r="D27" s="60" t="s">
        <v>247</v>
      </c>
      <c r="E27" s="118" t="s">
        <v>74</v>
      </c>
      <c r="F27" s="117" t="s">
        <v>248</v>
      </c>
      <c r="G27" s="48">
        <v>-422.29</v>
      </c>
      <c r="H27" s="47"/>
      <c r="I27" s="42">
        <f t="shared" si="0"/>
        <v>39947.599999999991</v>
      </c>
      <c r="J27" s="58" t="s">
        <v>163</v>
      </c>
      <c r="K27" s="54" t="s">
        <v>249</v>
      </c>
    </row>
    <row r="28" spans="1:11" x14ac:dyDescent="0.2">
      <c r="A28" s="19">
        <v>42523</v>
      </c>
      <c r="B28" s="108" t="s">
        <v>45</v>
      </c>
      <c r="C28" s="58"/>
      <c r="D28" s="60" t="s">
        <v>245</v>
      </c>
      <c r="E28" s="117" t="s">
        <v>233</v>
      </c>
      <c r="F28" s="117" t="s">
        <v>317</v>
      </c>
      <c r="G28" s="48"/>
      <c r="H28" s="47">
        <v>3048.01</v>
      </c>
      <c r="I28" s="42">
        <f t="shared" si="0"/>
        <v>42995.609999999993</v>
      </c>
      <c r="J28" s="61" t="s">
        <v>163</v>
      </c>
      <c r="K28" s="60" t="s">
        <v>317</v>
      </c>
    </row>
    <row r="29" spans="1:11" x14ac:dyDescent="0.2">
      <c r="A29" s="19">
        <v>42527</v>
      </c>
      <c r="B29" s="53" t="s">
        <v>65</v>
      </c>
      <c r="C29" s="58">
        <v>761</v>
      </c>
      <c r="D29" s="60" t="s">
        <v>277</v>
      </c>
      <c r="E29" s="118" t="s">
        <v>255</v>
      </c>
      <c r="F29" s="117" t="s">
        <v>278</v>
      </c>
      <c r="G29" s="48">
        <v>-2710.82</v>
      </c>
      <c r="H29" s="47"/>
      <c r="I29" s="42">
        <f t="shared" si="0"/>
        <v>40284.789999999994</v>
      </c>
      <c r="J29" s="61" t="s">
        <v>163</v>
      </c>
      <c r="K29" s="54"/>
    </row>
    <row r="30" spans="1:11" x14ac:dyDescent="0.2">
      <c r="A30" s="19">
        <v>42528</v>
      </c>
      <c r="B30" s="108" t="s">
        <v>45</v>
      </c>
      <c r="C30" s="58"/>
      <c r="D30" s="60" t="s">
        <v>245</v>
      </c>
      <c r="E30" s="117" t="s">
        <v>74</v>
      </c>
      <c r="F30" s="117" t="s">
        <v>246</v>
      </c>
      <c r="G30" s="48"/>
      <c r="H30" s="47">
        <v>390.6</v>
      </c>
      <c r="I30" s="42">
        <f t="shared" si="0"/>
        <v>40675.389999999992</v>
      </c>
      <c r="J30" s="61" t="s">
        <v>163</v>
      </c>
      <c r="K30" s="54" t="s">
        <v>244</v>
      </c>
    </row>
    <row r="31" spans="1:11" x14ac:dyDescent="0.2">
      <c r="A31" s="19">
        <v>42529</v>
      </c>
      <c r="B31" s="108" t="s">
        <v>45</v>
      </c>
      <c r="C31" s="58"/>
      <c r="D31" s="60" t="s">
        <v>471</v>
      </c>
      <c r="E31" s="117" t="s">
        <v>45</v>
      </c>
      <c r="F31" s="117" t="s">
        <v>472</v>
      </c>
      <c r="G31" s="48"/>
      <c r="H31" s="47">
        <v>0.01</v>
      </c>
      <c r="I31" s="42">
        <f t="shared" si="0"/>
        <v>40675.399999999994</v>
      </c>
      <c r="J31" s="61"/>
      <c r="K31" s="54"/>
    </row>
    <row r="32" spans="1:11" x14ac:dyDescent="0.2">
      <c r="A32" s="19">
        <v>42531</v>
      </c>
      <c r="B32" s="108" t="s">
        <v>65</v>
      </c>
      <c r="C32" s="58">
        <v>762</v>
      </c>
      <c r="D32" s="60" t="s">
        <v>279</v>
      </c>
      <c r="E32" s="117" t="s">
        <v>74</v>
      </c>
      <c r="F32" s="117" t="s">
        <v>316</v>
      </c>
      <c r="G32" s="48">
        <v>-200</v>
      </c>
      <c r="H32" s="47"/>
      <c r="I32" s="42">
        <f t="shared" si="0"/>
        <v>40475.399999999994</v>
      </c>
      <c r="J32" s="61" t="s">
        <v>163</v>
      </c>
      <c r="K32" s="54" t="s">
        <v>280</v>
      </c>
    </row>
    <row r="33" spans="1:18" x14ac:dyDescent="0.2">
      <c r="A33" s="19">
        <v>42537</v>
      </c>
      <c r="B33" s="108" t="s">
        <v>66</v>
      </c>
      <c r="C33" s="58"/>
      <c r="D33" s="60" t="s">
        <v>281</v>
      </c>
      <c r="E33" s="117" t="s">
        <v>284</v>
      </c>
      <c r="F33" s="117" t="s">
        <v>282</v>
      </c>
      <c r="G33" s="48">
        <v>-47.26</v>
      </c>
      <c r="H33" s="47"/>
      <c r="I33" s="42">
        <f t="shared" si="0"/>
        <v>40428.139999999992</v>
      </c>
      <c r="J33" s="61" t="s">
        <v>163</v>
      </c>
      <c r="K33" s="54" t="s">
        <v>283</v>
      </c>
    </row>
    <row r="34" spans="1:18" x14ac:dyDescent="0.2">
      <c r="A34" s="19">
        <v>42544</v>
      </c>
      <c r="B34" s="108" t="s">
        <v>65</v>
      </c>
      <c r="C34" s="58">
        <v>763</v>
      </c>
      <c r="D34" s="60" t="s">
        <v>287</v>
      </c>
      <c r="E34" s="117" t="s">
        <v>288</v>
      </c>
      <c r="F34" s="117" t="s">
        <v>289</v>
      </c>
      <c r="G34" s="48">
        <v>-700</v>
      </c>
      <c r="H34" s="47"/>
      <c r="I34" s="42">
        <f t="shared" si="0"/>
        <v>39728.139999999992</v>
      </c>
      <c r="J34" s="61" t="s">
        <v>163</v>
      </c>
      <c r="K34" s="54"/>
    </row>
    <row r="35" spans="1:18" x14ac:dyDescent="0.2">
      <c r="A35" s="19">
        <v>42545</v>
      </c>
      <c r="B35" s="108" t="s">
        <v>66</v>
      </c>
      <c r="C35" s="58"/>
      <c r="D35" s="60" t="s">
        <v>247</v>
      </c>
      <c r="E35" s="117" t="s">
        <v>74</v>
      </c>
      <c r="F35" s="117" t="s">
        <v>286</v>
      </c>
      <c r="G35" s="48">
        <v>-479.21</v>
      </c>
      <c r="H35" s="47"/>
      <c r="I35" s="42">
        <f t="shared" si="0"/>
        <v>39248.929999999993</v>
      </c>
      <c r="J35" s="61" t="s">
        <v>163</v>
      </c>
      <c r="K35" s="54"/>
    </row>
    <row r="36" spans="1:18" x14ac:dyDescent="0.2">
      <c r="A36" s="19">
        <v>42565</v>
      </c>
      <c r="B36" s="108" t="s">
        <v>45</v>
      </c>
      <c r="C36" s="58"/>
      <c r="D36" s="60" t="s">
        <v>245</v>
      </c>
      <c r="E36" s="117" t="s">
        <v>74</v>
      </c>
      <c r="F36" s="117" t="s">
        <v>246</v>
      </c>
      <c r="G36" s="48"/>
      <c r="H36" s="47">
        <v>195.3</v>
      </c>
      <c r="I36" s="42">
        <f t="shared" si="0"/>
        <v>39444.229999999996</v>
      </c>
      <c r="J36" s="61" t="s">
        <v>163</v>
      </c>
      <c r="K36" s="54"/>
    </row>
    <row r="37" spans="1:18" x14ac:dyDescent="0.2">
      <c r="A37" s="106">
        <v>42569</v>
      </c>
      <c r="B37" s="108" t="s">
        <v>45</v>
      </c>
      <c r="C37" s="58"/>
      <c r="D37" s="60" t="s">
        <v>291</v>
      </c>
      <c r="E37" s="117" t="s">
        <v>74</v>
      </c>
      <c r="F37" s="117" t="s">
        <v>246</v>
      </c>
      <c r="G37" s="48"/>
      <c r="H37" s="47">
        <v>200</v>
      </c>
      <c r="I37" s="42">
        <f t="shared" si="0"/>
        <v>39644.229999999996</v>
      </c>
      <c r="J37" s="61" t="s">
        <v>163</v>
      </c>
      <c r="K37" s="54"/>
    </row>
    <row r="38" spans="1:18" x14ac:dyDescent="0.2">
      <c r="A38" s="106">
        <v>42569</v>
      </c>
      <c r="B38" s="108" t="s">
        <v>45</v>
      </c>
      <c r="C38" s="58"/>
      <c r="D38" s="60" t="s">
        <v>225</v>
      </c>
      <c r="E38" s="117" t="s">
        <v>45</v>
      </c>
      <c r="F38" s="117" t="s">
        <v>257</v>
      </c>
      <c r="G38" s="48"/>
      <c r="H38" s="47">
        <v>690</v>
      </c>
      <c r="I38" s="42">
        <f t="shared" si="0"/>
        <v>40334.229999999996</v>
      </c>
      <c r="J38" s="61" t="s">
        <v>163</v>
      </c>
      <c r="K38" s="54"/>
    </row>
    <row r="39" spans="1:18" x14ac:dyDescent="0.2">
      <c r="A39" s="106">
        <v>42576</v>
      </c>
      <c r="B39" s="108" t="s">
        <v>66</v>
      </c>
      <c r="C39" s="58"/>
      <c r="D39" s="60" t="s">
        <v>247</v>
      </c>
      <c r="E39" s="117" t="s">
        <v>74</v>
      </c>
      <c r="F39" s="117" t="s">
        <v>290</v>
      </c>
      <c r="G39" s="48">
        <v>-407.53</v>
      </c>
      <c r="H39" s="47"/>
      <c r="I39" s="42">
        <f t="shared" si="0"/>
        <v>39926.699999999997</v>
      </c>
      <c r="J39" s="61" t="s">
        <v>163</v>
      </c>
      <c r="K39" s="54"/>
    </row>
    <row r="40" spans="1:18" x14ac:dyDescent="0.2">
      <c r="A40" s="19">
        <v>42592</v>
      </c>
      <c r="B40" s="108" t="s">
        <v>45</v>
      </c>
      <c r="C40" s="58"/>
      <c r="D40" s="60" t="s">
        <v>292</v>
      </c>
      <c r="E40" s="117" t="s">
        <v>288</v>
      </c>
      <c r="F40" s="117" t="s">
        <v>293</v>
      </c>
      <c r="G40" s="48"/>
      <c r="H40" s="47">
        <v>1646.52</v>
      </c>
      <c r="I40" s="42">
        <f t="shared" si="0"/>
        <v>41573.219999999994</v>
      </c>
      <c r="J40" s="58" t="s">
        <v>163</v>
      </c>
      <c r="K40" s="54"/>
    </row>
    <row r="41" spans="1:18" x14ac:dyDescent="0.2">
      <c r="A41" s="19">
        <v>42594</v>
      </c>
      <c r="B41" s="108" t="s">
        <v>65</v>
      </c>
      <c r="C41" s="58">
        <v>764</v>
      </c>
      <c r="D41" s="60" t="s">
        <v>225</v>
      </c>
      <c r="E41" s="117" t="s">
        <v>295</v>
      </c>
      <c r="F41" s="117" t="s">
        <v>296</v>
      </c>
      <c r="G41" s="48">
        <v>-2900</v>
      </c>
      <c r="H41" s="47"/>
      <c r="I41" s="42">
        <f t="shared" si="0"/>
        <v>38673.219999999994</v>
      </c>
      <c r="J41" s="58" t="s">
        <v>163</v>
      </c>
      <c r="K41" s="54"/>
      <c r="R41">
        <v>31741.62</v>
      </c>
    </row>
    <row r="42" spans="1:18" x14ac:dyDescent="0.2">
      <c r="A42" s="19">
        <v>42594</v>
      </c>
      <c r="B42" s="108" t="s">
        <v>65</v>
      </c>
      <c r="C42" s="58">
        <v>765</v>
      </c>
      <c r="D42" s="60" t="s">
        <v>297</v>
      </c>
      <c r="E42" s="117" t="s">
        <v>295</v>
      </c>
      <c r="F42" s="117" t="s">
        <v>298</v>
      </c>
      <c r="G42" s="48">
        <v>-1450</v>
      </c>
      <c r="H42" s="47"/>
      <c r="I42" s="42">
        <f t="shared" si="0"/>
        <v>37223.219999999994</v>
      </c>
      <c r="J42" s="58" t="s">
        <v>163</v>
      </c>
      <c r="K42" s="54"/>
      <c r="R42">
        <v>20066.38</v>
      </c>
    </row>
    <row r="43" spans="1:18" x14ac:dyDescent="0.2">
      <c r="A43" s="19">
        <v>42594</v>
      </c>
      <c r="B43" s="108" t="s">
        <v>66</v>
      </c>
      <c r="C43" s="58"/>
      <c r="D43" s="60" t="s">
        <v>242</v>
      </c>
      <c r="E43" s="117" t="s">
        <v>74</v>
      </c>
      <c r="F43" s="117" t="s">
        <v>312</v>
      </c>
      <c r="G43" s="48">
        <v>-20.75</v>
      </c>
      <c r="H43" s="47"/>
      <c r="I43" s="42">
        <f t="shared" si="0"/>
        <v>37202.469999999994</v>
      </c>
      <c r="J43" s="58" t="s">
        <v>163</v>
      </c>
      <c r="K43" s="54" t="s">
        <v>313</v>
      </c>
      <c r="R43">
        <v>15.5</v>
      </c>
    </row>
    <row r="44" spans="1:18" x14ac:dyDescent="0.2">
      <c r="A44" s="19">
        <v>42611</v>
      </c>
      <c r="B44" s="53" t="s">
        <v>45</v>
      </c>
      <c r="C44" s="58"/>
      <c r="D44" s="60" t="s">
        <v>294</v>
      </c>
      <c r="E44" s="117" t="s">
        <v>233</v>
      </c>
      <c r="F44" s="117" t="s">
        <v>285</v>
      </c>
      <c r="G44" s="48"/>
      <c r="H44" s="47">
        <v>3000</v>
      </c>
      <c r="I44" s="42">
        <f t="shared" si="0"/>
        <v>40202.469999999994</v>
      </c>
      <c r="J44" s="58" t="s">
        <v>163</v>
      </c>
      <c r="K44" s="54"/>
    </row>
    <row r="45" spans="1:18" x14ac:dyDescent="0.2">
      <c r="A45" s="19">
        <v>42614</v>
      </c>
      <c r="B45" s="108" t="s">
        <v>45</v>
      </c>
      <c r="C45" s="58"/>
      <c r="D45" s="60" t="s">
        <v>310</v>
      </c>
      <c r="E45" s="117" t="s">
        <v>233</v>
      </c>
      <c r="F45" s="117" t="s">
        <v>285</v>
      </c>
      <c r="G45" s="48"/>
      <c r="H45" s="47">
        <v>1500</v>
      </c>
      <c r="I45" s="42">
        <f t="shared" si="0"/>
        <v>41702.469999999994</v>
      </c>
      <c r="J45" s="58" t="s">
        <v>163</v>
      </c>
      <c r="K45" s="54" t="s">
        <v>311</v>
      </c>
    </row>
    <row r="46" spans="1:18" x14ac:dyDescent="0.2">
      <c r="A46" s="19">
        <v>42621</v>
      </c>
      <c r="B46" s="108" t="s">
        <v>66</v>
      </c>
      <c r="C46" s="58"/>
      <c r="D46" s="60" t="s">
        <v>242</v>
      </c>
      <c r="E46" s="117" t="s">
        <v>288</v>
      </c>
      <c r="F46" s="117" t="s">
        <v>314</v>
      </c>
      <c r="G46" s="48">
        <v>-66.77</v>
      </c>
      <c r="H46" s="47"/>
      <c r="I46" s="42">
        <f t="shared" si="0"/>
        <v>41635.699999999997</v>
      </c>
      <c r="J46" s="58" t="s">
        <v>163</v>
      </c>
      <c r="K46" s="54"/>
    </row>
    <row r="47" spans="1:18" x14ac:dyDescent="0.2">
      <c r="A47" s="19">
        <v>42621</v>
      </c>
      <c r="B47" s="108" t="s">
        <v>65</v>
      </c>
      <c r="C47" s="58">
        <v>767</v>
      </c>
      <c r="D47" s="60" t="s">
        <v>299</v>
      </c>
      <c r="E47" s="117" t="s">
        <v>288</v>
      </c>
      <c r="F47" s="119" t="s">
        <v>300</v>
      </c>
      <c r="G47" s="48">
        <v>-116.6</v>
      </c>
      <c r="H47" s="47"/>
      <c r="I47" s="42">
        <f t="shared" si="0"/>
        <v>41519.1</v>
      </c>
      <c r="J47" s="58" t="s">
        <v>163</v>
      </c>
      <c r="K47" s="54"/>
    </row>
    <row r="48" spans="1:18" x14ac:dyDescent="0.2">
      <c r="A48" s="19">
        <v>42626</v>
      </c>
      <c r="B48" s="108" t="s">
        <v>65</v>
      </c>
      <c r="C48" s="58">
        <v>766</v>
      </c>
      <c r="D48" s="60" t="s">
        <v>225</v>
      </c>
      <c r="E48" s="117" t="s">
        <v>295</v>
      </c>
      <c r="F48" s="117" t="s">
        <v>296</v>
      </c>
      <c r="G48" s="48">
        <v>-1450</v>
      </c>
      <c r="H48" s="47"/>
      <c r="I48" s="42">
        <f t="shared" si="0"/>
        <v>40069.1</v>
      </c>
      <c r="J48" s="58" t="s">
        <v>163</v>
      </c>
      <c r="K48" s="54"/>
    </row>
    <row r="49" spans="1:11" x14ac:dyDescent="0.2">
      <c r="A49" s="19">
        <v>42632</v>
      </c>
      <c r="B49" s="108" t="s">
        <v>65</v>
      </c>
      <c r="C49" s="58">
        <v>768</v>
      </c>
      <c r="D49" s="60" t="s">
        <v>301</v>
      </c>
      <c r="E49" s="117" t="s">
        <v>288</v>
      </c>
      <c r="F49" s="117" t="s">
        <v>302</v>
      </c>
      <c r="G49" s="48">
        <v>-5174.49</v>
      </c>
      <c r="H49" s="47"/>
      <c r="I49" s="42">
        <f t="shared" si="0"/>
        <v>34894.61</v>
      </c>
      <c r="J49" s="58" t="s">
        <v>163</v>
      </c>
      <c r="K49" s="54"/>
    </row>
    <row r="50" spans="1:11" x14ac:dyDescent="0.2">
      <c r="A50" s="19">
        <v>42636</v>
      </c>
      <c r="B50" s="108" t="s">
        <v>65</v>
      </c>
      <c r="C50" s="58">
        <v>769</v>
      </c>
      <c r="D50" s="60" t="s">
        <v>303</v>
      </c>
      <c r="E50" s="117" t="s">
        <v>288</v>
      </c>
      <c r="F50" s="117" t="s">
        <v>304</v>
      </c>
      <c r="G50" s="48">
        <v>-200</v>
      </c>
      <c r="H50" s="47"/>
      <c r="I50" s="42">
        <f t="shared" si="0"/>
        <v>34694.61</v>
      </c>
      <c r="J50" s="58" t="s">
        <v>163</v>
      </c>
      <c r="K50" s="54"/>
    </row>
    <row r="51" spans="1:11" x14ac:dyDescent="0.2">
      <c r="A51" s="19">
        <v>42646</v>
      </c>
      <c r="B51" s="108" t="s">
        <v>65</v>
      </c>
      <c r="C51" s="58">
        <v>772</v>
      </c>
      <c r="D51" s="60" t="s">
        <v>305</v>
      </c>
      <c r="E51" s="118" t="s">
        <v>295</v>
      </c>
      <c r="F51" s="117" t="s">
        <v>309</v>
      </c>
      <c r="G51" s="48">
        <v>-1452.93</v>
      </c>
      <c r="H51" s="47"/>
      <c r="I51" s="42">
        <f t="shared" si="0"/>
        <v>33241.68</v>
      </c>
      <c r="J51" s="58" t="s">
        <v>163</v>
      </c>
      <c r="K51" s="54"/>
    </row>
    <row r="52" spans="1:11" x14ac:dyDescent="0.2">
      <c r="A52" s="19">
        <v>42647</v>
      </c>
      <c r="B52" s="108" t="s">
        <v>45</v>
      </c>
      <c r="C52" s="58"/>
      <c r="D52" s="60" t="s">
        <v>306</v>
      </c>
      <c r="E52" s="118" t="s">
        <v>288</v>
      </c>
      <c r="F52" s="117" t="s">
        <v>307</v>
      </c>
      <c r="G52" s="48"/>
      <c r="H52" s="47">
        <v>1695.42</v>
      </c>
      <c r="I52" s="42">
        <f t="shared" si="0"/>
        <v>34937.1</v>
      </c>
      <c r="J52" s="58" t="s">
        <v>163</v>
      </c>
      <c r="K52" s="54"/>
    </row>
    <row r="53" spans="1:11" x14ac:dyDescent="0.2">
      <c r="A53" s="19">
        <v>42647</v>
      </c>
      <c r="B53" s="108" t="s">
        <v>65</v>
      </c>
      <c r="C53" s="58">
        <v>770</v>
      </c>
      <c r="D53" s="60" t="s">
        <v>308</v>
      </c>
      <c r="E53" s="118" t="s">
        <v>295</v>
      </c>
      <c r="F53" s="117" t="s">
        <v>309</v>
      </c>
      <c r="G53" s="48">
        <v>-1618.82</v>
      </c>
      <c r="H53" s="47"/>
      <c r="I53" s="42">
        <f t="shared" si="0"/>
        <v>33318.28</v>
      </c>
      <c r="J53" s="58" t="s">
        <v>163</v>
      </c>
      <c r="K53" s="54"/>
    </row>
    <row r="54" spans="1:11" x14ac:dyDescent="0.2">
      <c r="A54" s="19">
        <v>42648</v>
      </c>
      <c r="B54" s="108" t="s">
        <v>65</v>
      </c>
      <c r="C54" s="58">
        <v>773</v>
      </c>
      <c r="D54" s="60" t="s">
        <v>297</v>
      </c>
      <c r="E54" s="118" t="s">
        <v>295</v>
      </c>
      <c r="F54" s="117" t="s">
        <v>309</v>
      </c>
      <c r="G54" s="48">
        <v>-2204.31</v>
      </c>
      <c r="H54" s="47"/>
      <c r="I54" s="42">
        <f t="shared" si="0"/>
        <v>31113.969999999998</v>
      </c>
      <c r="J54" s="58" t="s">
        <v>163</v>
      </c>
      <c r="K54" s="54"/>
    </row>
    <row r="55" spans="1:11" x14ac:dyDescent="0.2">
      <c r="A55" s="19">
        <v>42654</v>
      </c>
      <c r="B55" s="108" t="s">
        <v>65</v>
      </c>
      <c r="C55" s="58">
        <v>771</v>
      </c>
      <c r="D55" s="60" t="s">
        <v>271</v>
      </c>
      <c r="E55" s="118" t="s">
        <v>295</v>
      </c>
      <c r="F55" s="117" t="s">
        <v>309</v>
      </c>
      <c r="G55" s="48">
        <v>-2176.39</v>
      </c>
      <c r="H55" s="47"/>
      <c r="I55" s="42">
        <f t="shared" si="0"/>
        <v>28937.579999999998</v>
      </c>
      <c r="J55" s="58" t="s">
        <v>163</v>
      </c>
      <c r="K55" s="54"/>
    </row>
    <row r="56" spans="1:11" x14ac:dyDescent="0.2">
      <c r="A56" s="19">
        <v>42661</v>
      </c>
      <c r="B56" s="108" t="s">
        <v>66</v>
      </c>
      <c r="C56" s="58"/>
      <c r="D56" s="60" t="s">
        <v>247</v>
      </c>
      <c r="E56" s="118" t="s">
        <v>74</v>
      </c>
      <c r="F56" s="117" t="s">
        <v>315</v>
      </c>
      <c r="G56" s="48">
        <v>-195.96</v>
      </c>
      <c r="H56" s="47"/>
      <c r="I56" s="42">
        <f t="shared" si="0"/>
        <v>28741.62</v>
      </c>
      <c r="J56" s="58" t="s">
        <v>163</v>
      </c>
      <c r="K56" s="54"/>
    </row>
    <row r="57" spans="1:11" x14ac:dyDescent="0.2">
      <c r="A57" s="19">
        <v>42664</v>
      </c>
      <c r="B57" s="108" t="s">
        <v>45</v>
      </c>
      <c r="C57" s="58"/>
      <c r="D57" s="60" t="s">
        <v>279</v>
      </c>
      <c r="E57" s="118" t="s">
        <v>233</v>
      </c>
      <c r="F57" s="117" t="s">
        <v>285</v>
      </c>
      <c r="G57" s="48"/>
      <c r="H57" s="47">
        <v>3000</v>
      </c>
      <c r="I57" s="42">
        <f t="shared" si="0"/>
        <v>31741.62</v>
      </c>
      <c r="J57" s="58" t="s">
        <v>163</v>
      </c>
      <c r="K57" s="54"/>
    </row>
    <row r="58" spans="1:11" x14ac:dyDescent="0.2">
      <c r="A58" s="19">
        <v>42692</v>
      </c>
      <c r="B58" s="108" t="s">
        <v>66</v>
      </c>
      <c r="C58" s="58"/>
      <c r="D58" s="60" t="s">
        <v>242</v>
      </c>
      <c r="E58" s="118" t="s">
        <v>55</v>
      </c>
      <c r="F58" s="117" t="s">
        <v>470</v>
      </c>
      <c r="G58" s="48">
        <v>-81.08</v>
      </c>
      <c r="H58" s="47"/>
      <c r="I58" s="42">
        <f t="shared" si="0"/>
        <v>31660.539999999997</v>
      </c>
      <c r="J58" s="61"/>
      <c r="K58" s="54"/>
    </row>
    <row r="59" spans="1:11" x14ac:dyDescent="0.2">
      <c r="A59" s="19">
        <v>42692</v>
      </c>
      <c r="B59" s="108" t="s">
        <v>45</v>
      </c>
      <c r="C59" s="58"/>
      <c r="D59" s="60" t="s">
        <v>225</v>
      </c>
      <c r="E59" s="118" t="s">
        <v>45</v>
      </c>
      <c r="F59" s="117" t="s">
        <v>257</v>
      </c>
      <c r="G59" s="48"/>
      <c r="H59" s="47">
        <v>405.59</v>
      </c>
      <c r="I59" s="42">
        <f t="shared" si="0"/>
        <v>32066.129999999997</v>
      </c>
      <c r="J59" s="61"/>
      <c r="K59" s="54"/>
    </row>
    <row r="60" spans="1:11" x14ac:dyDescent="0.2">
      <c r="A60" s="19"/>
      <c r="B60" s="108"/>
      <c r="C60" s="58"/>
      <c r="D60" s="60"/>
      <c r="E60" s="53"/>
      <c r="F60" s="60"/>
      <c r="G60" s="48"/>
      <c r="H60" s="47"/>
      <c r="I60" s="42">
        <f t="shared" si="0"/>
        <v>32066.129999999997</v>
      </c>
      <c r="J60" s="61"/>
      <c r="K60" s="54"/>
    </row>
    <row r="61" spans="1:11" x14ac:dyDescent="0.2">
      <c r="A61" s="19"/>
      <c r="B61" s="108"/>
      <c r="C61" s="58"/>
      <c r="D61" s="60"/>
      <c r="E61" s="53"/>
      <c r="F61" s="60"/>
      <c r="G61" s="48"/>
      <c r="H61" s="47"/>
      <c r="I61" s="42">
        <f t="shared" si="0"/>
        <v>32066.129999999997</v>
      </c>
      <c r="J61" s="61"/>
      <c r="K61" s="54"/>
    </row>
    <row r="62" spans="1:11" x14ac:dyDescent="0.2">
      <c r="A62" s="19"/>
      <c r="B62" s="108"/>
      <c r="C62" s="58"/>
      <c r="D62" s="60"/>
      <c r="E62" s="53"/>
      <c r="F62" s="60"/>
      <c r="G62" s="48"/>
      <c r="H62" s="47"/>
      <c r="I62" s="42">
        <f t="shared" si="0"/>
        <v>32066.129999999997</v>
      </c>
      <c r="J62" s="61"/>
      <c r="K62" s="54"/>
    </row>
    <row r="63" spans="1:11" x14ac:dyDescent="0.2">
      <c r="A63" s="19"/>
      <c r="B63" s="53"/>
      <c r="C63" s="58"/>
      <c r="D63" s="60"/>
      <c r="E63" s="53"/>
      <c r="F63" s="60"/>
      <c r="G63" s="48"/>
      <c r="H63" s="47"/>
      <c r="I63" s="42">
        <f t="shared" si="0"/>
        <v>32066.129999999997</v>
      </c>
      <c r="J63" s="58"/>
      <c r="K63" s="54"/>
    </row>
    <row r="64" spans="1:11" x14ac:dyDescent="0.2">
      <c r="A64" s="19"/>
      <c r="B64" s="53"/>
      <c r="C64" s="58"/>
      <c r="D64" s="55"/>
      <c r="E64" s="53"/>
      <c r="F64" s="55"/>
      <c r="G64" s="48"/>
      <c r="H64" s="47"/>
      <c r="I64" s="42">
        <f t="shared" si="0"/>
        <v>32066.129999999997</v>
      </c>
      <c r="J64" s="58"/>
      <c r="K64" s="54"/>
    </row>
    <row r="65" spans="1:13" x14ac:dyDescent="0.2">
      <c r="A65" s="21"/>
      <c r="B65" s="21"/>
      <c r="C65" s="21"/>
      <c r="D65" s="21"/>
      <c r="E65" s="22"/>
      <c r="F65" s="22"/>
      <c r="G65" s="27"/>
      <c r="H65" s="23"/>
      <c r="I65" s="24"/>
      <c r="J65" s="22"/>
      <c r="K65" s="25"/>
    </row>
    <row r="66" spans="1:13" x14ac:dyDescent="0.2">
      <c r="A66" s="3"/>
      <c r="B66" s="3"/>
      <c r="C66" s="3"/>
      <c r="D66" s="3"/>
      <c r="E66" s="2"/>
      <c r="G66" s="28"/>
    </row>
    <row r="67" spans="1:13" x14ac:dyDescent="0.2">
      <c r="A67" s="3" t="s">
        <v>39</v>
      </c>
      <c r="B67" s="3"/>
      <c r="C67" s="3"/>
      <c r="D67" s="3"/>
      <c r="E67" s="2"/>
      <c r="G67" s="30">
        <f>SUBTOTAL(9,G5:G66)</f>
        <v>-32822.379999999997</v>
      </c>
      <c r="H67" s="10">
        <f>SUBTOTAL(9,H5:H66)</f>
        <v>24110.890000000003</v>
      </c>
    </row>
    <row r="68" spans="1:13" x14ac:dyDescent="0.2">
      <c r="A68" s="6" t="s">
        <v>26</v>
      </c>
      <c r="B68" s="7"/>
      <c r="C68" s="7"/>
      <c r="D68" s="7"/>
      <c r="E68" s="8"/>
      <c r="F68" s="8"/>
      <c r="G68" s="29"/>
      <c r="H68" s="11"/>
      <c r="I68" s="9">
        <f>I5+G67+H67</f>
        <v>32066.130000000008</v>
      </c>
      <c r="J68" s="8"/>
      <c r="K68" s="8"/>
    </row>
    <row r="69" spans="1:13" x14ac:dyDescent="0.2">
      <c r="A69" s="3"/>
      <c r="B69" s="3"/>
      <c r="C69" s="3"/>
      <c r="D69" s="3"/>
      <c r="E69" s="2"/>
      <c r="G69" s="28">
        <f>G67+200+47.26</f>
        <v>-32575.119999999999</v>
      </c>
      <c r="H69" s="10">
        <f>H67-200-47.26</f>
        <v>23863.630000000005</v>
      </c>
      <c r="I69" s="20"/>
    </row>
    <row r="70" spans="1:13" x14ac:dyDescent="0.2">
      <c r="B70" s="12" t="s">
        <v>45</v>
      </c>
      <c r="C70" s="12"/>
      <c r="D70" s="12"/>
      <c r="E70" s="12" t="s">
        <v>53</v>
      </c>
      <c r="F70" s="1" t="s">
        <v>15</v>
      </c>
    </row>
    <row r="71" spans="1:13" x14ac:dyDescent="0.2">
      <c r="B71" s="59" t="s">
        <v>65</v>
      </c>
      <c r="C71" s="12"/>
      <c r="D71" s="12"/>
      <c r="E71" s="59" t="s">
        <v>74</v>
      </c>
      <c r="F71" t="s">
        <v>4</v>
      </c>
      <c r="G71" s="26">
        <f>H67+G67</f>
        <v>-8711.4899999999943</v>
      </c>
    </row>
    <row r="72" spans="1:13" x14ac:dyDescent="0.2">
      <c r="B72" s="59" t="s">
        <v>66</v>
      </c>
      <c r="E72" s="12" t="s">
        <v>57</v>
      </c>
      <c r="F72" t="s">
        <v>103</v>
      </c>
    </row>
    <row r="73" spans="1:13" x14ac:dyDescent="0.2">
      <c r="E73" s="12" t="s">
        <v>55</v>
      </c>
      <c r="F73" t="s">
        <v>18</v>
      </c>
      <c r="M73" s="110"/>
    </row>
    <row r="74" spans="1:13" x14ac:dyDescent="0.2">
      <c r="B74" s="99"/>
      <c r="E74" s="59" t="s">
        <v>159</v>
      </c>
      <c r="F74" t="s">
        <v>19</v>
      </c>
    </row>
    <row r="75" spans="1:13" x14ac:dyDescent="0.2">
      <c r="E75" s="59"/>
      <c r="F75" t="s">
        <v>6</v>
      </c>
    </row>
    <row r="76" spans="1:13" x14ac:dyDescent="0.2">
      <c r="E76" s="59"/>
      <c r="F76" t="s">
        <v>20</v>
      </c>
      <c r="G76" s="78"/>
    </row>
    <row r="77" spans="1:13" x14ac:dyDescent="0.2">
      <c r="E77" s="59"/>
    </row>
    <row r="78" spans="1:13" x14ac:dyDescent="0.2">
      <c r="E78" s="12"/>
      <c r="F78" s="1" t="s">
        <v>21</v>
      </c>
    </row>
    <row r="79" spans="1:13" x14ac:dyDescent="0.2">
      <c r="F79" s="12" t="s">
        <v>61</v>
      </c>
    </row>
    <row r="80" spans="1:13" x14ac:dyDescent="0.2">
      <c r="F80" s="12" t="s">
        <v>62</v>
      </c>
    </row>
    <row r="81" spans="6:6" x14ac:dyDescent="0.2">
      <c r="F81" s="12" t="s">
        <v>63</v>
      </c>
    </row>
    <row r="82" spans="6:6" x14ac:dyDescent="0.2">
      <c r="F82" s="52" t="s">
        <v>7</v>
      </c>
    </row>
    <row r="83" spans="6:6" x14ac:dyDescent="0.2">
      <c r="F83" s="52" t="s">
        <v>139</v>
      </c>
    </row>
    <row r="84" spans="6:6" x14ac:dyDescent="0.2">
      <c r="F84" s="52" t="s">
        <v>9</v>
      </c>
    </row>
    <row r="85" spans="6:6" x14ac:dyDescent="0.2">
      <c r="F85" s="52" t="s">
        <v>10</v>
      </c>
    </row>
    <row r="86" spans="6:6" x14ac:dyDescent="0.2">
      <c r="F86" s="52" t="s">
        <v>11</v>
      </c>
    </row>
    <row r="87" spans="6:6" x14ac:dyDescent="0.2">
      <c r="F87" s="52" t="s">
        <v>23</v>
      </c>
    </row>
    <row r="88" spans="6:6" x14ac:dyDescent="0.2">
      <c r="F88" s="52" t="s">
        <v>12</v>
      </c>
    </row>
    <row r="89" spans="6:6" x14ac:dyDescent="0.2">
      <c r="F89" s="52" t="s">
        <v>13</v>
      </c>
    </row>
    <row r="90" spans="6:6" x14ac:dyDescent="0.2">
      <c r="F90" s="52"/>
    </row>
    <row r="62027" spans="2:4" x14ac:dyDescent="0.2">
      <c r="B62027" s="19"/>
      <c r="C62027" s="21"/>
      <c r="D62027" s="21"/>
    </row>
    <row r="1045163" spans="3:3" x14ac:dyDescent="0.2">
      <c r="C1045163" s="19"/>
    </row>
  </sheetData>
  <autoFilter ref="A4:K68"/>
  <sortState ref="A27:K34">
    <sortCondition ref="A27:A34"/>
  </sortState>
  <phoneticPr fontId="4" type="noConversion"/>
  <dataValidations count="2">
    <dataValidation type="list" allowBlank="1" showInputMessage="1" showErrorMessage="1" sqref="E5:E64">
      <formula1>event</formula1>
    </dataValidation>
    <dataValidation type="list" allowBlank="1" showInputMessage="1" showErrorMessage="1" sqref="B5:B64">
      <formula1>type</formula1>
    </dataValidation>
  </dataValidations>
  <printOptions horizontalCentered="1"/>
  <pageMargins left="0" right="0" top="0" bottom="0.5" header="0" footer="0"/>
  <pageSetup scale="63" fitToHeight="0" orientation="landscape" r:id="rId1"/>
  <headerFooter alignWithMargins="0">
    <oddFooter>&amp;L&amp;Z&amp;F
&amp;A&amp;C&amp;P of &amp;N&amp;R&amp;D
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8"/>
  <sheetViews>
    <sheetView topLeftCell="A7" zoomScale="85" zoomScaleNormal="85" workbookViewId="0">
      <selection activeCell="G17" sqref="G17"/>
    </sheetView>
  </sheetViews>
  <sheetFormatPr defaultRowHeight="15" x14ac:dyDescent="0.25"/>
  <cols>
    <col min="1" max="1" width="40.7109375" style="123" bestFit="1" customWidth="1"/>
    <col min="2" max="4" width="12.140625" style="123" bestFit="1" customWidth="1"/>
    <col min="5" max="5" width="11.7109375" style="123" bestFit="1" customWidth="1"/>
    <col min="6" max="6" width="12.140625" style="123" bestFit="1" customWidth="1"/>
    <col min="7" max="8" width="12.140625" style="123" customWidth="1"/>
    <col min="9" max="9" width="97" style="123" bestFit="1" customWidth="1"/>
    <col min="10" max="10" width="11.7109375" style="123" bestFit="1" customWidth="1"/>
    <col min="11" max="11" width="11.28515625" style="123" bestFit="1" customWidth="1"/>
    <col min="12" max="256" width="9.140625" style="123"/>
    <col min="257" max="257" width="40.7109375" style="123" bestFit="1" customWidth="1"/>
    <col min="258" max="260" width="12.140625" style="123" bestFit="1" customWidth="1"/>
    <col min="261" max="261" width="11.7109375" style="123" bestFit="1" customWidth="1"/>
    <col min="262" max="262" width="12.140625" style="123" bestFit="1" customWidth="1"/>
    <col min="263" max="264" width="12.140625" style="123" customWidth="1"/>
    <col min="265" max="265" width="97" style="123" bestFit="1" customWidth="1"/>
    <col min="266" max="266" width="11.7109375" style="123" bestFit="1" customWidth="1"/>
    <col min="267" max="267" width="11.28515625" style="123" bestFit="1" customWidth="1"/>
    <col min="268" max="512" width="9.140625" style="123"/>
    <col min="513" max="513" width="40.7109375" style="123" bestFit="1" customWidth="1"/>
    <col min="514" max="516" width="12.140625" style="123" bestFit="1" customWidth="1"/>
    <col min="517" max="517" width="11.7109375" style="123" bestFit="1" customWidth="1"/>
    <col min="518" max="518" width="12.140625" style="123" bestFit="1" customWidth="1"/>
    <col min="519" max="520" width="12.140625" style="123" customWidth="1"/>
    <col min="521" max="521" width="97" style="123" bestFit="1" customWidth="1"/>
    <col min="522" max="522" width="11.7109375" style="123" bestFit="1" customWidth="1"/>
    <col min="523" max="523" width="11.28515625" style="123" bestFit="1" customWidth="1"/>
    <col min="524" max="768" width="9.140625" style="123"/>
    <col min="769" max="769" width="40.7109375" style="123" bestFit="1" customWidth="1"/>
    <col min="770" max="772" width="12.140625" style="123" bestFit="1" customWidth="1"/>
    <col min="773" max="773" width="11.7109375" style="123" bestFit="1" customWidth="1"/>
    <col min="774" max="774" width="12.140625" style="123" bestFit="1" customWidth="1"/>
    <col min="775" max="776" width="12.140625" style="123" customWidth="1"/>
    <col min="777" max="777" width="97" style="123" bestFit="1" customWidth="1"/>
    <col min="778" max="778" width="11.7109375" style="123" bestFit="1" customWidth="1"/>
    <col min="779" max="779" width="11.28515625" style="123" bestFit="1" customWidth="1"/>
    <col min="780" max="1024" width="9.140625" style="123"/>
    <col min="1025" max="1025" width="40.7109375" style="123" bestFit="1" customWidth="1"/>
    <col min="1026" max="1028" width="12.140625" style="123" bestFit="1" customWidth="1"/>
    <col min="1029" max="1029" width="11.7109375" style="123" bestFit="1" customWidth="1"/>
    <col min="1030" max="1030" width="12.140625" style="123" bestFit="1" customWidth="1"/>
    <col min="1031" max="1032" width="12.140625" style="123" customWidth="1"/>
    <col min="1033" max="1033" width="97" style="123" bestFit="1" customWidth="1"/>
    <col min="1034" max="1034" width="11.7109375" style="123" bestFit="1" customWidth="1"/>
    <col min="1035" max="1035" width="11.28515625" style="123" bestFit="1" customWidth="1"/>
    <col min="1036" max="1280" width="9.140625" style="123"/>
    <col min="1281" max="1281" width="40.7109375" style="123" bestFit="1" customWidth="1"/>
    <col min="1282" max="1284" width="12.140625" style="123" bestFit="1" customWidth="1"/>
    <col min="1285" max="1285" width="11.7109375" style="123" bestFit="1" customWidth="1"/>
    <col min="1286" max="1286" width="12.140625" style="123" bestFit="1" customWidth="1"/>
    <col min="1287" max="1288" width="12.140625" style="123" customWidth="1"/>
    <col min="1289" max="1289" width="97" style="123" bestFit="1" customWidth="1"/>
    <col min="1290" max="1290" width="11.7109375" style="123" bestFit="1" customWidth="1"/>
    <col min="1291" max="1291" width="11.28515625" style="123" bestFit="1" customWidth="1"/>
    <col min="1292" max="1536" width="9.140625" style="123"/>
    <col min="1537" max="1537" width="40.7109375" style="123" bestFit="1" customWidth="1"/>
    <col min="1538" max="1540" width="12.140625" style="123" bestFit="1" customWidth="1"/>
    <col min="1541" max="1541" width="11.7109375" style="123" bestFit="1" customWidth="1"/>
    <col min="1542" max="1542" width="12.140625" style="123" bestFit="1" customWidth="1"/>
    <col min="1543" max="1544" width="12.140625" style="123" customWidth="1"/>
    <col min="1545" max="1545" width="97" style="123" bestFit="1" customWidth="1"/>
    <col min="1546" max="1546" width="11.7109375" style="123" bestFit="1" customWidth="1"/>
    <col min="1547" max="1547" width="11.28515625" style="123" bestFit="1" customWidth="1"/>
    <col min="1548" max="1792" width="9.140625" style="123"/>
    <col min="1793" max="1793" width="40.7109375" style="123" bestFit="1" customWidth="1"/>
    <col min="1794" max="1796" width="12.140625" style="123" bestFit="1" customWidth="1"/>
    <col min="1797" max="1797" width="11.7109375" style="123" bestFit="1" customWidth="1"/>
    <col min="1798" max="1798" width="12.140625" style="123" bestFit="1" customWidth="1"/>
    <col min="1799" max="1800" width="12.140625" style="123" customWidth="1"/>
    <col min="1801" max="1801" width="97" style="123" bestFit="1" customWidth="1"/>
    <col min="1802" max="1802" width="11.7109375" style="123" bestFit="1" customWidth="1"/>
    <col min="1803" max="1803" width="11.28515625" style="123" bestFit="1" customWidth="1"/>
    <col min="1804" max="2048" width="9.140625" style="123"/>
    <col min="2049" max="2049" width="40.7109375" style="123" bestFit="1" customWidth="1"/>
    <col min="2050" max="2052" width="12.140625" style="123" bestFit="1" customWidth="1"/>
    <col min="2053" max="2053" width="11.7109375" style="123" bestFit="1" customWidth="1"/>
    <col min="2054" max="2054" width="12.140625" style="123" bestFit="1" customWidth="1"/>
    <col min="2055" max="2056" width="12.140625" style="123" customWidth="1"/>
    <col min="2057" max="2057" width="97" style="123" bestFit="1" customWidth="1"/>
    <col min="2058" max="2058" width="11.7109375" style="123" bestFit="1" customWidth="1"/>
    <col min="2059" max="2059" width="11.28515625" style="123" bestFit="1" customWidth="1"/>
    <col min="2060" max="2304" width="9.140625" style="123"/>
    <col min="2305" max="2305" width="40.7109375" style="123" bestFit="1" customWidth="1"/>
    <col min="2306" max="2308" width="12.140625" style="123" bestFit="1" customWidth="1"/>
    <col min="2309" max="2309" width="11.7109375" style="123" bestFit="1" customWidth="1"/>
    <col min="2310" max="2310" width="12.140625" style="123" bestFit="1" customWidth="1"/>
    <col min="2311" max="2312" width="12.140625" style="123" customWidth="1"/>
    <col min="2313" max="2313" width="97" style="123" bestFit="1" customWidth="1"/>
    <col min="2314" max="2314" width="11.7109375" style="123" bestFit="1" customWidth="1"/>
    <col min="2315" max="2315" width="11.28515625" style="123" bestFit="1" customWidth="1"/>
    <col min="2316" max="2560" width="9.140625" style="123"/>
    <col min="2561" max="2561" width="40.7109375" style="123" bestFit="1" customWidth="1"/>
    <col min="2562" max="2564" width="12.140625" style="123" bestFit="1" customWidth="1"/>
    <col min="2565" max="2565" width="11.7109375" style="123" bestFit="1" customWidth="1"/>
    <col min="2566" max="2566" width="12.140625" style="123" bestFit="1" customWidth="1"/>
    <col min="2567" max="2568" width="12.140625" style="123" customWidth="1"/>
    <col min="2569" max="2569" width="97" style="123" bestFit="1" customWidth="1"/>
    <col min="2570" max="2570" width="11.7109375" style="123" bestFit="1" customWidth="1"/>
    <col min="2571" max="2571" width="11.28515625" style="123" bestFit="1" customWidth="1"/>
    <col min="2572" max="2816" width="9.140625" style="123"/>
    <col min="2817" max="2817" width="40.7109375" style="123" bestFit="1" customWidth="1"/>
    <col min="2818" max="2820" width="12.140625" style="123" bestFit="1" customWidth="1"/>
    <col min="2821" max="2821" width="11.7109375" style="123" bestFit="1" customWidth="1"/>
    <col min="2822" max="2822" width="12.140625" style="123" bestFit="1" customWidth="1"/>
    <col min="2823" max="2824" width="12.140625" style="123" customWidth="1"/>
    <col min="2825" max="2825" width="97" style="123" bestFit="1" customWidth="1"/>
    <col min="2826" max="2826" width="11.7109375" style="123" bestFit="1" customWidth="1"/>
    <col min="2827" max="2827" width="11.28515625" style="123" bestFit="1" customWidth="1"/>
    <col min="2828" max="3072" width="9.140625" style="123"/>
    <col min="3073" max="3073" width="40.7109375" style="123" bestFit="1" customWidth="1"/>
    <col min="3074" max="3076" width="12.140625" style="123" bestFit="1" customWidth="1"/>
    <col min="3077" max="3077" width="11.7109375" style="123" bestFit="1" customWidth="1"/>
    <col min="3078" max="3078" width="12.140625" style="123" bestFit="1" customWidth="1"/>
    <col min="3079" max="3080" width="12.140625" style="123" customWidth="1"/>
    <col min="3081" max="3081" width="97" style="123" bestFit="1" customWidth="1"/>
    <col min="3082" max="3082" width="11.7109375" style="123" bestFit="1" customWidth="1"/>
    <col min="3083" max="3083" width="11.28515625" style="123" bestFit="1" customWidth="1"/>
    <col min="3084" max="3328" width="9.140625" style="123"/>
    <col min="3329" max="3329" width="40.7109375" style="123" bestFit="1" customWidth="1"/>
    <col min="3330" max="3332" width="12.140625" style="123" bestFit="1" customWidth="1"/>
    <col min="3333" max="3333" width="11.7109375" style="123" bestFit="1" customWidth="1"/>
    <col min="3334" max="3334" width="12.140625" style="123" bestFit="1" customWidth="1"/>
    <col min="3335" max="3336" width="12.140625" style="123" customWidth="1"/>
    <col min="3337" max="3337" width="97" style="123" bestFit="1" customWidth="1"/>
    <col min="3338" max="3338" width="11.7109375" style="123" bestFit="1" customWidth="1"/>
    <col min="3339" max="3339" width="11.28515625" style="123" bestFit="1" customWidth="1"/>
    <col min="3340" max="3584" width="9.140625" style="123"/>
    <col min="3585" max="3585" width="40.7109375" style="123" bestFit="1" customWidth="1"/>
    <col min="3586" max="3588" width="12.140625" style="123" bestFit="1" customWidth="1"/>
    <col min="3589" max="3589" width="11.7109375" style="123" bestFit="1" customWidth="1"/>
    <col min="3590" max="3590" width="12.140625" style="123" bestFit="1" customWidth="1"/>
    <col min="3591" max="3592" width="12.140625" style="123" customWidth="1"/>
    <col min="3593" max="3593" width="97" style="123" bestFit="1" customWidth="1"/>
    <col min="3594" max="3594" width="11.7109375" style="123" bestFit="1" customWidth="1"/>
    <col min="3595" max="3595" width="11.28515625" style="123" bestFit="1" customWidth="1"/>
    <col min="3596" max="3840" width="9.140625" style="123"/>
    <col min="3841" max="3841" width="40.7109375" style="123" bestFit="1" customWidth="1"/>
    <col min="3842" max="3844" width="12.140625" style="123" bestFit="1" customWidth="1"/>
    <col min="3845" max="3845" width="11.7109375" style="123" bestFit="1" customWidth="1"/>
    <col min="3846" max="3846" width="12.140625" style="123" bestFit="1" customWidth="1"/>
    <col min="3847" max="3848" width="12.140625" style="123" customWidth="1"/>
    <col min="3849" max="3849" width="97" style="123" bestFit="1" customWidth="1"/>
    <col min="3850" max="3850" width="11.7109375" style="123" bestFit="1" customWidth="1"/>
    <col min="3851" max="3851" width="11.28515625" style="123" bestFit="1" customWidth="1"/>
    <col min="3852" max="4096" width="9.140625" style="123"/>
    <col min="4097" max="4097" width="40.7109375" style="123" bestFit="1" customWidth="1"/>
    <col min="4098" max="4100" width="12.140625" style="123" bestFit="1" customWidth="1"/>
    <col min="4101" max="4101" width="11.7109375" style="123" bestFit="1" customWidth="1"/>
    <col min="4102" max="4102" width="12.140625" style="123" bestFit="1" customWidth="1"/>
    <col min="4103" max="4104" width="12.140625" style="123" customWidth="1"/>
    <col min="4105" max="4105" width="97" style="123" bestFit="1" customWidth="1"/>
    <col min="4106" max="4106" width="11.7109375" style="123" bestFit="1" customWidth="1"/>
    <col min="4107" max="4107" width="11.28515625" style="123" bestFit="1" customWidth="1"/>
    <col min="4108" max="4352" width="9.140625" style="123"/>
    <col min="4353" max="4353" width="40.7109375" style="123" bestFit="1" customWidth="1"/>
    <col min="4354" max="4356" width="12.140625" style="123" bestFit="1" customWidth="1"/>
    <col min="4357" max="4357" width="11.7109375" style="123" bestFit="1" customWidth="1"/>
    <col min="4358" max="4358" width="12.140625" style="123" bestFit="1" customWidth="1"/>
    <col min="4359" max="4360" width="12.140625" style="123" customWidth="1"/>
    <col min="4361" max="4361" width="97" style="123" bestFit="1" customWidth="1"/>
    <col min="4362" max="4362" width="11.7109375" style="123" bestFit="1" customWidth="1"/>
    <col min="4363" max="4363" width="11.28515625" style="123" bestFit="1" customWidth="1"/>
    <col min="4364" max="4608" width="9.140625" style="123"/>
    <col min="4609" max="4609" width="40.7109375" style="123" bestFit="1" customWidth="1"/>
    <col min="4610" max="4612" width="12.140625" style="123" bestFit="1" customWidth="1"/>
    <col min="4613" max="4613" width="11.7109375" style="123" bestFit="1" customWidth="1"/>
    <col min="4614" max="4614" width="12.140625" style="123" bestFit="1" customWidth="1"/>
    <col min="4615" max="4616" width="12.140625" style="123" customWidth="1"/>
    <col min="4617" max="4617" width="97" style="123" bestFit="1" customWidth="1"/>
    <col min="4618" max="4618" width="11.7109375" style="123" bestFit="1" customWidth="1"/>
    <col min="4619" max="4619" width="11.28515625" style="123" bestFit="1" customWidth="1"/>
    <col min="4620" max="4864" width="9.140625" style="123"/>
    <col min="4865" max="4865" width="40.7109375" style="123" bestFit="1" customWidth="1"/>
    <col min="4866" max="4868" width="12.140625" style="123" bestFit="1" customWidth="1"/>
    <col min="4869" max="4869" width="11.7109375" style="123" bestFit="1" customWidth="1"/>
    <col min="4870" max="4870" width="12.140625" style="123" bestFit="1" customWidth="1"/>
    <col min="4871" max="4872" width="12.140625" style="123" customWidth="1"/>
    <col min="4873" max="4873" width="97" style="123" bestFit="1" customWidth="1"/>
    <col min="4874" max="4874" width="11.7109375" style="123" bestFit="1" customWidth="1"/>
    <col min="4875" max="4875" width="11.28515625" style="123" bestFit="1" customWidth="1"/>
    <col min="4876" max="5120" width="9.140625" style="123"/>
    <col min="5121" max="5121" width="40.7109375" style="123" bestFit="1" customWidth="1"/>
    <col min="5122" max="5124" width="12.140625" style="123" bestFit="1" customWidth="1"/>
    <col min="5125" max="5125" width="11.7109375" style="123" bestFit="1" customWidth="1"/>
    <col min="5126" max="5126" width="12.140625" style="123" bestFit="1" customWidth="1"/>
    <col min="5127" max="5128" width="12.140625" style="123" customWidth="1"/>
    <col min="5129" max="5129" width="97" style="123" bestFit="1" customWidth="1"/>
    <col min="5130" max="5130" width="11.7109375" style="123" bestFit="1" customWidth="1"/>
    <col min="5131" max="5131" width="11.28515625" style="123" bestFit="1" customWidth="1"/>
    <col min="5132" max="5376" width="9.140625" style="123"/>
    <col min="5377" max="5377" width="40.7109375" style="123" bestFit="1" customWidth="1"/>
    <col min="5378" max="5380" width="12.140625" style="123" bestFit="1" customWidth="1"/>
    <col min="5381" max="5381" width="11.7109375" style="123" bestFit="1" customWidth="1"/>
    <col min="5382" max="5382" width="12.140625" style="123" bestFit="1" customWidth="1"/>
    <col min="5383" max="5384" width="12.140625" style="123" customWidth="1"/>
    <col min="5385" max="5385" width="97" style="123" bestFit="1" customWidth="1"/>
    <col min="5386" max="5386" width="11.7109375" style="123" bestFit="1" customWidth="1"/>
    <col min="5387" max="5387" width="11.28515625" style="123" bestFit="1" customWidth="1"/>
    <col min="5388" max="5632" width="9.140625" style="123"/>
    <col min="5633" max="5633" width="40.7109375" style="123" bestFit="1" customWidth="1"/>
    <col min="5634" max="5636" width="12.140625" style="123" bestFit="1" customWidth="1"/>
    <col min="5637" max="5637" width="11.7109375" style="123" bestFit="1" customWidth="1"/>
    <col min="5638" max="5638" width="12.140625" style="123" bestFit="1" customWidth="1"/>
    <col min="5639" max="5640" width="12.140625" style="123" customWidth="1"/>
    <col min="5641" max="5641" width="97" style="123" bestFit="1" customWidth="1"/>
    <col min="5642" max="5642" width="11.7109375" style="123" bestFit="1" customWidth="1"/>
    <col min="5643" max="5643" width="11.28515625" style="123" bestFit="1" customWidth="1"/>
    <col min="5644" max="5888" width="9.140625" style="123"/>
    <col min="5889" max="5889" width="40.7109375" style="123" bestFit="1" customWidth="1"/>
    <col min="5890" max="5892" width="12.140625" style="123" bestFit="1" customWidth="1"/>
    <col min="5893" max="5893" width="11.7109375" style="123" bestFit="1" customWidth="1"/>
    <col min="5894" max="5894" width="12.140625" style="123" bestFit="1" customWidth="1"/>
    <col min="5895" max="5896" width="12.140625" style="123" customWidth="1"/>
    <col min="5897" max="5897" width="97" style="123" bestFit="1" customWidth="1"/>
    <col min="5898" max="5898" width="11.7109375" style="123" bestFit="1" customWidth="1"/>
    <col min="5899" max="5899" width="11.28515625" style="123" bestFit="1" customWidth="1"/>
    <col min="5900" max="6144" width="9.140625" style="123"/>
    <col min="6145" max="6145" width="40.7109375" style="123" bestFit="1" customWidth="1"/>
    <col min="6146" max="6148" width="12.140625" style="123" bestFit="1" customWidth="1"/>
    <col min="6149" max="6149" width="11.7109375" style="123" bestFit="1" customWidth="1"/>
    <col min="6150" max="6150" width="12.140625" style="123" bestFit="1" customWidth="1"/>
    <col min="6151" max="6152" width="12.140625" style="123" customWidth="1"/>
    <col min="6153" max="6153" width="97" style="123" bestFit="1" customWidth="1"/>
    <col min="6154" max="6154" width="11.7109375" style="123" bestFit="1" customWidth="1"/>
    <col min="6155" max="6155" width="11.28515625" style="123" bestFit="1" customWidth="1"/>
    <col min="6156" max="6400" width="9.140625" style="123"/>
    <col min="6401" max="6401" width="40.7109375" style="123" bestFit="1" customWidth="1"/>
    <col min="6402" max="6404" width="12.140625" style="123" bestFit="1" customWidth="1"/>
    <col min="6405" max="6405" width="11.7109375" style="123" bestFit="1" customWidth="1"/>
    <col min="6406" max="6406" width="12.140625" style="123" bestFit="1" customWidth="1"/>
    <col min="6407" max="6408" width="12.140625" style="123" customWidth="1"/>
    <col min="6409" max="6409" width="97" style="123" bestFit="1" customWidth="1"/>
    <col min="6410" max="6410" width="11.7109375" style="123" bestFit="1" customWidth="1"/>
    <col min="6411" max="6411" width="11.28515625" style="123" bestFit="1" customWidth="1"/>
    <col min="6412" max="6656" width="9.140625" style="123"/>
    <col min="6657" max="6657" width="40.7109375" style="123" bestFit="1" customWidth="1"/>
    <col min="6658" max="6660" width="12.140625" style="123" bestFit="1" customWidth="1"/>
    <col min="6661" max="6661" width="11.7109375" style="123" bestFit="1" customWidth="1"/>
    <col min="6662" max="6662" width="12.140625" style="123" bestFit="1" customWidth="1"/>
    <col min="6663" max="6664" width="12.140625" style="123" customWidth="1"/>
    <col min="6665" max="6665" width="97" style="123" bestFit="1" customWidth="1"/>
    <col min="6666" max="6666" width="11.7109375" style="123" bestFit="1" customWidth="1"/>
    <col min="6667" max="6667" width="11.28515625" style="123" bestFit="1" customWidth="1"/>
    <col min="6668" max="6912" width="9.140625" style="123"/>
    <col min="6913" max="6913" width="40.7109375" style="123" bestFit="1" customWidth="1"/>
    <col min="6914" max="6916" width="12.140625" style="123" bestFit="1" customWidth="1"/>
    <col min="6917" max="6917" width="11.7109375" style="123" bestFit="1" customWidth="1"/>
    <col min="6918" max="6918" width="12.140625" style="123" bestFit="1" customWidth="1"/>
    <col min="6919" max="6920" width="12.140625" style="123" customWidth="1"/>
    <col min="6921" max="6921" width="97" style="123" bestFit="1" customWidth="1"/>
    <col min="6922" max="6922" width="11.7109375" style="123" bestFit="1" customWidth="1"/>
    <col min="6923" max="6923" width="11.28515625" style="123" bestFit="1" customWidth="1"/>
    <col min="6924" max="7168" width="9.140625" style="123"/>
    <col min="7169" max="7169" width="40.7109375" style="123" bestFit="1" customWidth="1"/>
    <col min="7170" max="7172" width="12.140625" style="123" bestFit="1" customWidth="1"/>
    <col min="7173" max="7173" width="11.7109375" style="123" bestFit="1" customWidth="1"/>
    <col min="7174" max="7174" width="12.140625" style="123" bestFit="1" customWidth="1"/>
    <col min="7175" max="7176" width="12.140625" style="123" customWidth="1"/>
    <col min="7177" max="7177" width="97" style="123" bestFit="1" customWidth="1"/>
    <col min="7178" max="7178" width="11.7109375" style="123" bestFit="1" customWidth="1"/>
    <col min="7179" max="7179" width="11.28515625" style="123" bestFit="1" customWidth="1"/>
    <col min="7180" max="7424" width="9.140625" style="123"/>
    <col min="7425" max="7425" width="40.7109375" style="123" bestFit="1" customWidth="1"/>
    <col min="7426" max="7428" width="12.140625" style="123" bestFit="1" customWidth="1"/>
    <col min="7429" max="7429" width="11.7109375" style="123" bestFit="1" customWidth="1"/>
    <col min="7430" max="7430" width="12.140625" style="123" bestFit="1" customWidth="1"/>
    <col min="7431" max="7432" width="12.140625" style="123" customWidth="1"/>
    <col min="7433" max="7433" width="97" style="123" bestFit="1" customWidth="1"/>
    <col min="7434" max="7434" width="11.7109375" style="123" bestFit="1" customWidth="1"/>
    <col min="7435" max="7435" width="11.28515625" style="123" bestFit="1" customWidth="1"/>
    <col min="7436" max="7680" width="9.140625" style="123"/>
    <col min="7681" max="7681" width="40.7109375" style="123" bestFit="1" customWidth="1"/>
    <col min="7682" max="7684" width="12.140625" style="123" bestFit="1" customWidth="1"/>
    <col min="7685" max="7685" width="11.7109375" style="123" bestFit="1" customWidth="1"/>
    <col min="7686" max="7686" width="12.140625" style="123" bestFit="1" customWidth="1"/>
    <col min="7687" max="7688" width="12.140625" style="123" customWidth="1"/>
    <col min="7689" max="7689" width="97" style="123" bestFit="1" customWidth="1"/>
    <col min="7690" max="7690" width="11.7109375" style="123" bestFit="1" customWidth="1"/>
    <col min="7691" max="7691" width="11.28515625" style="123" bestFit="1" customWidth="1"/>
    <col min="7692" max="7936" width="9.140625" style="123"/>
    <col min="7937" max="7937" width="40.7109375" style="123" bestFit="1" customWidth="1"/>
    <col min="7938" max="7940" width="12.140625" style="123" bestFit="1" customWidth="1"/>
    <col min="7941" max="7941" width="11.7109375" style="123" bestFit="1" customWidth="1"/>
    <col min="7942" max="7942" width="12.140625" style="123" bestFit="1" customWidth="1"/>
    <col min="7943" max="7944" width="12.140625" style="123" customWidth="1"/>
    <col min="7945" max="7945" width="97" style="123" bestFit="1" customWidth="1"/>
    <col min="7946" max="7946" width="11.7109375" style="123" bestFit="1" customWidth="1"/>
    <col min="7947" max="7947" width="11.28515625" style="123" bestFit="1" customWidth="1"/>
    <col min="7948" max="8192" width="9.140625" style="123"/>
    <col min="8193" max="8193" width="40.7109375" style="123" bestFit="1" customWidth="1"/>
    <col min="8194" max="8196" width="12.140625" style="123" bestFit="1" customWidth="1"/>
    <col min="8197" max="8197" width="11.7109375" style="123" bestFit="1" customWidth="1"/>
    <col min="8198" max="8198" width="12.140625" style="123" bestFit="1" customWidth="1"/>
    <col min="8199" max="8200" width="12.140625" style="123" customWidth="1"/>
    <col min="8201" max="8201" width="97" style="123" bestFit="1" customWidth="1"/>
    <col min="8202" max="8202" width="11.7109375" style="123" bestFit="1" customWidth="1"/>
    <col min="8203" max="8203" width="11.28515625" style="123" bestFit="1" customWidth="1"/>
    <col min="8204" max="8448" width="9.140625" style="123"/>
    <col min="8449" max="8449" width="40.7109375" style="123" bestFit="1" customWidth="1"/>
    <col min="8450" max="8452" width="12.140625" style="123" bestFit="1" customWidth="1"/>
    <col min="8453" max="8453" width="11.7109375" style="123" bestFit="1" customWidth="1"/>
    <col min="8454" max="8454" width="12.140625" style="123" bestFit="1" customWidth="1"/>
    <col min="8455" max="8456" width="12.140625" style="123" customWidth="1"/>
    <col min="8457" max="8457" width="97" style="123" bestFit="1" customWidth="1"/>
    <col min="8458" max="8458" width="11.7109375" style="123" bestFit="1" customWidth="1"/>
    <col min="8459" max="8459" width="11.28515625" style="123" bestFit="1" customWidth="1"/>
    <col min="8460" max="8704" width="9.140625" style="123"/>
    <col min="8705" max="8705" width="40.7109375" style="123" bestFit="1" customWidth="1"/>
    <col min="8706" max="8708" width="12.140625" style="123" bestFit="1" customWidth="1"/>
    <col min="8709" max="8709" width="11.7109375" style="123" bestFit="1" customWidth="1"/>
    <col min="8710" max="8710" width="12.140625" style="123" bestFit="1" customWidth="1"/>
    <col min="8711" max="8712" width="12.140625" style="123" customWidth="1"/>
    <col min="8713" max="8713" width="97" style="123" bestFit="1" customWidth="1"/>
    <col min="8714" max="8714" width="11.7109375" style="123" bestFit="1" customWidth="1"/>
    <col min="8715" max="8715" width="11.28515625" style="123" bestFit="1" customWidth="1"/>
    <col min="8716" max="8960" width="9.140625" style="123"/>
    <col min="8961" max="8961" width="40.7109375" style="123" bestFit="1" customWidth="1"/>
    <col min="8962" max="8964" width="12.140625" style="123" bestFit="1" customWidth="1"/>
    <col min="8965" max="8965" width="11.7109375" style="123" bestFit="1" customWidth="1"/>
    <col min="8966" max="8966" width="12.140625" style="123" bestFit="1" customWidth="1"/>
    <col min="8967" max="8968" width="12.140625" style="123" customWidth="1"/>
    <col min="8969" max="8969" width="97" style="123" bestFit="1" customWidth="1"/>
    <col min="8970" max="8970" width="11.7109375" style="123" bestFit="1" customWidth="1"/>
    <col min="8971" max="8971" width="11.28515625" style="123" bestFit="1" customWidth="1"/>
    <col min="8972" max="9216" width="9.140625" style="123"/>
    <col min="9217" max="9217" width="40.7109375" style="123" bestFit="1" customWidth="1"/>
    <col min="9218" max="9220" width="12.140625" style="123" bestFit="1" customWidth="1"/>
    <col min="9221" max="9221" width="11.7109375" style="123" bestFit="1" customWidth="1"/>
    <col min="9222" max="9222" width="12.140625" style="123" bestFit="1" customWidth="1"/>
    <col min="9223" max="9224" width="12.140625" style="123" customWidth="1"/>
    <col min="9225" max="9225" width="97" style="123" bestFit="1" customWidth="1"/>
    <col min="9226" max="9226" width="11.7109375" style="123" bestFit="1" customWidth="1"/>
    <col min="9227" max="9227" width="11.28515625" style="123" bestFit="1" customWidth="1"/>
    <col min="9228" max="9472" width="9.140625" style="123"/>
    <col min="9473" max="9473" width="40.7109375" style="123" bestFit="1" customWidth="1"/>
    <col min="9474" max="9476" width="12.140625" style="123" bestFit="1" customWidth="1"/>
    <col min="9477" max="9477" width="11.7109375" style="123" bestFit="1" customWidth="1"/>
    <col min="9478" max="9478" width="12.140625" style="123" bestFit="1" customWidth="1"/>
    <col min="9479" max="9480" width="12.140625" style="123" customWidth="1"/>
    <col min="9481" max="9481" width="97" style="123" bestFit="1" customWidth="1"/>
    <col min="9482" max="9482" width="11.7109375" style="123" bestFit="1" customWidth="1"/>
    <col min="9483" max="9483" width="11.28515625" style="123" bestFit="1" customWidth="1"/>
    <col min="9484" max="9728" width="9.140625" style="123"/>
    <col min="9729" max="9729" width="40.7109375" style="123" bestFit="1" customWidth="1"/>
    <col min="9730" max="9732" width="12.140625" style="123" bestFit="1" customWidth="1"/>
    <col min="9733" max="9733" width="11.7109375" style="123" bestFit="1" customWidth="1"/>
    <col min="9734" max="9734" width="12.140625" style="123" bestFit="1" customWidth="1"/>
    <col min="9735" max="9736" width="12.140625" style="123" customWidth="1"/>
    <col min="9737" max="9737" width="97" style="123" bestFit="1" customWidth="1"/>
    <col min="9738" max="9738" width="11.7109375" style="123" bestFit="1" customWidth="1"/>
    <col min="9739" max="9739" width="11.28515625" style="123" bestFit="1" customWidth="1"/>
    <col min="9740" max="9984" width="9.140625" style="123"/>
    <col min="9985" max="9985" width="40.7109375" style="123" bestFit="1" customWidth="1"/>
    <col min="9986" max="9988" width="12.140625" style="123" bestFit="1" customWidth="1"/>
    <col min="9989" max="9989" width="11.7109375" style="123" bestFit="1" customWidth="1"/>
    <col min="9990" max="9990" width="12.140625" style="123" bestFit="1" customWidth="1"/>
    <col min="9991" max="9992" width="12.140625" style="123" customWidth="1"/>
    <col min="9993" max="9993" width="97" style="123" bestFit="1" customWidth="1"/>
    <col min="9994" max="9994" width="11.7109375" style="123" bestFit="1" customWidth="1"/>
    <col min="9995" max="9995" width="11.28515625" style="123" bestFit="1" customWidth="1"/>
    <col min="9996" max="10240" width="9.140625" style="123"/>
    <col min="10241" max="10241" width="40.7109375" style="123" bestFit="1" customWidth="1"/>
    <col min="10242" max="10244" width="12.140625" style="123" bestFit="1" customWidth="1"/>
    <col min="10245" max="10245" width="11.7109375" style="123" bestFit="1" customWidth="1"/>
    <col min="10246" max="10246" width="12.140625" style="123" bestFit="1" customWidth="1"/>
    <col min="10247" max="10248" width="12.140625" style="123" customWidth="1"/>
    <col min="10249" max="10249" width="97" style="123" bestFit="1" customWidth="1"/>
    <col min="10250" max="10250" width="11.7109375" style="123" bestFit="1" customWidth="1"/>
    <col min="10251" max="10251" width="11.28515625" style="123" bestFit="1" customWidth="1"/>
    <col min="10252" max="10496" width="9.140625" style="123"/>
    <col min="10497" max="10497" width="40.7109375" style="123" bestFit="1" customWidth="1"/>
    <col min="10498" max="10500" width="12.140625" style="123" bestFit="1" customWidth="1"/>
    <col min="10501" max="10501" width="11.7109375" style="123" bestFit="1" customWidth="1"/>
    <col min="10502" max="10502" width="12.140625" style="123" bestFit="1" customWidth="1"/>
    <col min="10503" max="10504" width="12.140625" style="123" customWidth="1"/>
    <col min="10505" max="10505" width="97" style="123" bestFit="1" customWidth="1"/>
    <col min="10506" max="10506" width="11.7109375" style="123" bestFit="1" customWidth="1"/>
    <col min="10507" max="10507" width="11.28515625" style="123" bestFit="1" customWidth="1"/>
    <col min="10508" max="10752" width="9.140625" style="123"/>
    <col min="10753" max="10753" width="40.7109375" style="123" bestFit="1" customWidth="1"/>
    <col min="10754" max="10756" width="12.140625" style="123" bestFit="1" customWidth="1"/>
    <col min="10757" max="10757" width="11.7109375" style="123" bestFit="1" customWidth="1"/>
    <col min="10758" max="10758" width="12.140625" style="123" bestFit="1" customWidth="1"/>
    <col min="10759" max="10760" width="12.140625" style="123" customWidth="1"/>
    <col min="10761" max="10761" width="97" style="123" bestFit="1" customWidth="1"/>
    <col min="10762" max="10762" width="11.7109375" style="123" bestFit="1" customWidth="1"/>
    <col min="10763" max="10763" width="11.28515625" style="123" bestFit="1" customWidth="1"/>
    <col min="10764" max="11008" width="9.140625" style="123"/>
    <col min="11009" max="11009" width="40.7109375" style="123" bestFit="1" customWidth="1"/>
    <col min="11010" max="11012" width="12.140625" style="123" bestFit="1" customWidth="1"/>
    <col min="11013" max="11013" width="11.7109375" style="123" bestFit="1" customWidth="1"/>
    <col min="11014" max="11014" width="12.140625" style="123" bestFit="1" customWidth="1"/>
    <col min="11015" max="11016" width="12.140625" style="123" customWidth="1"/>
    <col min="11017" max="11017" width="97" style="123" bestFit="1" customWidth="1"/>
    <col min="11018" max="11018" width="11.7109375" style="123" bestFit="1" customWidth="1"/>
    <col min="11019" max="11019" width="11.28515625" style="123" bestFit="1" customWidth="1"/>
    <col min="11020" max="11264" width="9.140625" style="123"/>
    <col min="11265" max="11265" width="40.7109375" style="123" bestFit="1" customWidth="1"/>
    <col min="11266" max="11268" width="12.140625" style="123" bestFit="1" customWidth="1"/>
    <col min="11269" max="11269" width="11.7109375" style="123" bestFit="1" customWidth="1"/>
    <col min="11270" max="11270" width="12.140625" style="123" bestFit="1" customWidth="1"/>
    <col min="11271" max="11272" width="12.140625" style="123" customWidth="1"/>
    <col min="11273" max="11273" width="97" style="123" bestFit="1" customWidth="1"/>
    <col min="11274" max="11274" width="11.7109375" style="123" bestFit="1" customWidth="1"/>
    <col min="11275" max="11275" width="11.28515625" style="123" bestFit="1" customWidth="1"/>
    <col min="11276" max="11520" width="9.140625" style="123"/>
    <col min="11521" max="11521" width="40.7109375" style="123" bestFit="1" customWidth="1"/>
    <col min="11522" max="11524" width="12.140625" style="123" bestFit="1" customWidth="1"/>
    <col min="11525" max="11525" width="11.7109375" style="123" bestFit="1" customWidth="1"/>
    <col min="11526" max="11526" width="12.140625" style="123" bestFit="1" customWidth="1"/>
    <col min="11527" max="11528" width="12.140625" style="123" customWidth="1"/>
    <col min="11529" max="11529" width="97" style="123" bestFit="1" customWidth="1"/>
    <col min="11530" max="11530" width="11.7109375" style="123" bestFit="1" customWidth="1"/>
    <col min="11531" max="11531" width="11.28515625" style="123" bestFit="1" customWidth="1"/>
    <col min="11532" max="11776" width="9.140625" style="123"/>
    <col min="11777" max="11777" width="40.7109375" style="123" bestFit="1" customWidth="1"/>
    <col min="11778" max="11780" width="12.140625" style="123" bestFit="1" customWidth="1"/>
    <col min="11781" max="11781" width="11.7109375" style="123" bestFit="1" customWidth="1"/>
    <col min="11782" max="11782" width="12.140625" style="123" bestFit="1" customWidth="1"/>
    <col min="11783" max="11784" width="12.140625" style="123" customWidth="1"/>
    <col min="11785" max="11785" width="97" style="123" bestFit="1" customWidth="1"/>
    <col min="11786" max="11786" width="11.7109375" style="123" bestFit="1" customWidth="1"/>
    <col min="11787" max="11787" width="11.28515625" style="123" bestFit="1" customWidth="1"/>
    <col min="11788" max="12032" width="9.140625" style="123"/>
    <col min="12033" max="12033" width="40.7109375" style="123" bestFit="1" customWidth="1"/>
    <col min="12034" max="12036" width="12.140625" style="123" bestFit="1" customWidth="1"/>
    <col min="12037" max="12037" width="11.7109375" style="123" bestFit="1" customWidth="1"/>
    <col min="12038" max="12038" width="12.140625" style="123" bestFit="1" customWidth="1"/>
    <col min="12039" max="12040" width="12.140625" style="123" customWidth="1"/>
    <col min="12041" max="12041" width="97" style="123" bestFit="1" customWidth="1"/>
    <col min="12042" max="12042" width="11.7109375" style="123" bestFit="1" customWidth="1"/>
    <col min="12043" max="12043" width="11.28515625" style="123" bestFit="1" customWidth="1"/>
    <col min="12044" max="12288" width="9.140625" style="123"/>
    <col min="12289" max="12289" width="40.7109375" style="123" bestFit="1" customWidth="1"/>
    <col min="12290" max="12292" width="12.140625" style="123" bestFit="1" customWidth="1"/>
    <col min="12293" max="12293" width="11.7109375" style="123" bestFit="1" customWidth="1"/>
    <col min="12294" max="12294" width="12.140625" style="123" bestFit="1" customWidth="1"/>
    <col min="12295" max="12296" width="12.140625" style="123" customWidth="1"/>
    <col min="12297" max="12297" width="97" style="123" bestFit="1" customWidth="1"/>
    <col min="12298" max="12298" width="11.7109375" style="123" bestFit="1" customWidth="1"/>
    <col min="12299" max="12299" width="11.28515625" style="123" bestFit="1" customWidth="1"/>
    <col min="12300" max="12544" width="9.140625" style="123"/>
    <col min="12545" max="12545" width="40.7109375" style="123" bestFit="1" customWidth="1"/>
    <col min="12546" max="12548" width="12.140625" style="123" bestFit="1" customWidth="1"/>
    <col min="12549" max="12549" width="11.7109375" style="123" bestFit="1" customWidth="1"/>
    <col min="12550" max="12550" width="12.140625" style="123" bestFit="1" customWidth="1"/>
    <col min="12551" max="12552" width="12.140625" style="123" customWidth="1"/>
    <col min="12553" max="12553" width="97" style="123" bestFit="1" customWidth="1"/>
    <col min="12554" max="12554" width="11.7109375" style="123" bestFit="1" customWidth="1"/>
    <col min="12555" max="12555" width="11.28515625" style="123" bestFit="1" customWidth="1"/>
    <col min="12556" max="12800" width="9.140625" style="123"/>
    <col min="12801" max="12801" width="40.7109375" style="123" bestFit="1" customWidth="1"/>
    <col min="12802" max="12804" width="12.140625" style="123" bestFit="1" customWidth="1"/>
    <col min="12805" max="12805" width="11.7109375" style="123" bestFit="1" customWidth="1"/>
    <col min="12806" max="12806" width="12.140625" style="123" bestFit="1" customWidth="1"/>
    <col min="12807" max="12808" width="12.140625" style="123" customWidth="1"/>
    <col min="12809" max="12809" width="97" style="123" bestFit="1" customWidth="1"/>
    <col min="12810" max="12810" width="11.7109375" style="123" bestFit="1" customWidth="1"/>
    <col min="12811" max="12811" width="11.28515625" style="123" bestFit="1" customWidth="1"/>
    <col min="12812" max="13056" width="9.140625" style="123"/>
    <col min="13057" max="13057" width="40.7109375" style="123" bestFit="1" customWidth="1"/>
    <col min="13058" max="13060" width="12.140625" style="123" bestFit="1" customWidth="1"/>
    <col min="13061" max="13061" width="11.7109375" style="123" bestFit="1" customWidth="1"/>
    <col min="13062" max="13062" width="12.140625" style="123" bestFit="1" customWidth="1"/>
    <col min="13063" max="13064" width="12.140625" style="123" customWidth="1"/>
    <col min="13065" max="13065" width="97" style="123" bestFit="1" customWidth="1"/>
    <col min="13066" max="13066" width="11.7109375" style="123" bestFit="1" customWidth="1"/>
    <col min="13067" max="13067" width="11.28515625" style="123" bestFit="1" customWidth="1"/>
    <col min="13068" max="13312" width="9.140625" style="123"/>
    <col min="13313" max="13313" width="40.7109375" style="123" bestFit="1" customWidth="1"/>
    <col min="13314" max="13316" width="12.140625" style="123" bestFit="1" customWidth="1"/>
    <col min="13317" max="13317" width="11.7109375" style="123" bestFit="1" customWidth="1"/>
    <col min="13318" max="13318" width="12.140625" style="123" bestFit="1" customWidth="1"/>
    <col min="13319" max="13320" width="12.140625" style="123" customWidth="1"/>
    <col min="13321" max="13321" width="97" style="123" bestFit="1" customWidth="1"/>
    <col min="13322" max="13322" width="11.7109375" style="123" bestFit="1" customWidth="1"/>
    <col min="13323" max="13323" width="11.28515625" style="123" bestFit="1" customWidth="1"/>
    <col min="13324" max="13568" width="9.140625" style="123"/>
    <col min="13569" max="13569" width="40.7109375" style="123" bestFit="1" customWidth="1"/>
    <col min="13570" max="13572" width="12.140625" style="123" bestFit="1" customWidth="1"/>
    <col min="13573" max="13573" width="11.7109375" style="123" bestFit="1" customWidth="1"/>
    <col min="13574" max="13574" width="12.140625" style="123" bestFit="1" customWidth="1"/>
    <col min="13575" max="13576" width="12.140625" style="123" customWidth="1"/>
    <col min="13577" max="13577" width="97" style="123" bestFit="1" customWidth="1"/>
    <col min="13578" max="13578" width="11.7109375" style="123" bestFit="1" customWidth="1"/>
    <col min="13579" max="13579" width="11.28515625" style="123" bestFit="1" customWidth="1"/>
    <col min="13580" max="13824" width="9.140625" style="123"/>
    <col min="13825" max="13825" width="40.7109375" style="123" bestFit="1" customWidth="1"/>
    <col min="13826" max="13828" width="12.140625" style="123" bestFit="1" customWidth="1"/>
    <col min="13829" max="13829" width="11.7109375" style="123" bestFit="1" customWidth="1"/>
    <col min="13830" max="13830" width="12.140625" style="123" bestFit="1" customWidth="1"/>
    <col min="13831" max="13832" width="12.140625" style="123" customWidth="1"/>
    <col min="13833" max="13833" width="97" style="123" bestFit="1" customWidth="1"/>
    <col min="13834" max="13834" width="11.7109375" style="123" bestFit="1" customWidth="1"/>
    <col min="13835" max="13835" width="11.28515625" style="123" bestFit="1" customWidth="1"/>
    <col min="13836" max="14080" width="9.140625" style="123"/>
    <col min="14081" max="14081" width="40.7109375" style="123" bestFit="1" customWidth="1"/>
    <col min="14082" max="14084" width="12.140625" style="123" bestFit="1" customWidth="1"/>
    <col min="14085" max="14085" width="11.7109375" style="123" bestFit="1" customWidth="1"/>
    <col min="14086" max="14086" width="12.140625" style="123" bestFit="1" customWidth="1"/>
    <col min="14087" max="14088" width="12.140625" style="123" customWidth="1"/>
    <col min="14089" max="14089" width="97" style="123" bestFit="1" customWidth="1"/>
    <col min="14090" max="14090" width="11.7109375" style="123" bestFit="1" customWidth="1"/>
    <col min="14091" max="14091" width="11.28515625" style="123" bestFit="1" customWidth="1"/>
    <col min="14092" max="14336" width="9.140625" style="123"/>
    <col min="14337" max="14337" width="40.7109375" style="123" bestFit="1" customWidth="1"/>
    <col min="14338" max="14340" width="12.140625" style="123" bestFit="1" customWidth="1"/>
    <col min="14341" max="14341" width="11.7109375" style="123" bestFit="1" customWidth="1"/>
    <col min="14342" max="14342" width="12.140625" style="123" bestFit="1" customWidth="1"/>
    <col min="14343" max="14344" width="12.140625" style="123" customWidth="1"/>
    <col min="14345" max="14345" width="97" style="123" bestFit="1" customWidth="1"/>
    <col min="14346" max="14346" width="11.7109375" style="123" bestFit="1" customWidth="1"/>
    <col min="14347" max="14347" width="11.28515625" style="123" bestFit="1" customWidth="1"/>
    <col min="14348" max="14592" width="9.140625" style="123"/>
    <col min="14593" max="14593" width="40.7109375" style="123" bestFit="1" customWidth="1"/>
    <col min="14594" max="14596" width="12.140625" style="123" bestFit="1" customWidth="1"/>
    <col min="14597" max="14597" width="11.7109375" style="123" bestFit="1" customWidth="1"/>
    <col min="14598" max="14598" width="12.140625" style="123" bestFit="1" customWidth="1"/>
    <col min="14599" max="14600" width="12.140625" style="123" customWidth="1"/>
    <col min="14601" max="14601" width="97" style="123" bestFit="1" customWidth="1"/>
    <col min="14602" max="14602" width="11.7109375" style="123" bestFit="1" customWidth="1"/>
    <col min="14603" max="14603" width="11.28515625" style="123" bestFit="1" customWidth="1"/>
    <col min="14604" max="14848" width="9.140625" style="123"/>
    <col min="14849" max="14849" width="40.7109375" style="123" bestFit="1" customWidth="1"/>
    <col min="14850" max="14852" width="12.140625" style="123" bestFit="1" customWidth="1"/>
    <col min="14853" max="14853" width="11.7109375" style="123" bestFit="1" customWidth="1"/>
    <col min="14854" max="14854" width="12.140625" style="123" bestFit="1" customWidth="1"/>
    <col min="14855" max="14856" width="12.140625" style="123" customWidth="1"/>
    <col min="14857" max="14857" width="97" style="123" bestFit="1" customWidth="1"/>
    <col min="14858" max="14858" width="11.7109375" style="123" bestFit="1" customWidth="1"/>
    <col min="14859" max="14859" width="11.28515625" style="123" bestFit="1" customWidth="1"/>
    <col min="14860" max="15104" width="9.140625" style="123"/>
    <col min="15105" max="15105" width="40.7109375" style="123" bestFit="1" customWidth="1"/>
    <col min="15106" max="15108" width="12.140625" style="123" bestFit="1" customWidth="1"/>
    <col min="15109" max="15109" width="11.7109375" style="123" bestFit="1" customWidth="1"/>
    <col min="15110" max="15110" width="12.140625" style="123" bestFit="1" customWidth="1"/>
    <col min="15111" max="15112" width="12.140625" style="123" customWidth="1"/>
    <col min="15113" max="15113" width="97" style="123" bestFit="1" customWidth="1"/>
    <col min="15114" max="15114" width="11.7109375" style="123" bestFit="1" customWidth="1"/>
    <col min="15115" max="15115" width="11.28515625" style="123" bestFit="1" customWidth="1"/>
    <col min="15116" max="15360" width="9.140625" style="123"/>
    <col min="15361" max="15361" width="40.7109375" style="123" bestFit="1" customWidth="1"/>
    <col min="15362" max="15364" width="12.140625" style="123" bestFit="1" customWidth="1"/>
    <col min="15365" max="15365" width="11.7109375" style="123" bestFit="1" customWidth="1"/>
    <col min="15366" max="15366" width="12.140625" style="123" bestFit="1" customWidth="1"/>
    <col min="15367" max="15368" width="12.140625" style="123" customWidth="1"/>
    <col min="15369" max="15369" width="97" style="123" bestFit="1" customWidth="1"/>
    <col min="15370" max="15370" width="11.7109375" style="123" bestFit="1" customWidth="1"/>
    <col min="15371" max="15371" width="11.28515625" style="123" bestFit="1" customWidth="1"/>
    <col min="15372" max="15616" width="9.140625" style="123"/>
    <col min="15617" max="15617" width="40.7109375" style="123" bestFit="1" customWidth="1"/>
    <col min="15618" max="15620" width="12.140625" style="123" bestFit="1" customWidth="1"/>
    <col min="15621" max="15621" width="11.7109375" style="123" bestFit="1" customWidth="1"/>
    <col min="15622" max="15622" width="12.140625" style="123" bestFit="1" customWidth="1"/>
    <col min="15623" max="15624" width="12.140625" style="123" customWidth="1"/>
    <col min="15625" max="15625" width="97" style="123" bestFit="1" customWidth="1"/>
    <col min="15626" max="15626" width="11.7109375" style="123" bestFit="1" customWidth="1"/>
    <col min="15627" max="15627" width="11.28515625" style="123" bestFit="1" customWidth="1"/>
    <col min="15628" max="15872" width="9.140625" style="123"/>
    <col min="15873" max="15873" width="40.7109375" style="123" bestFit="1" customWidth="1"/>
    <col min="15874" max="15876" width="12.140625" style="123" bestFit="1" customWidth="1"/>
    <col min="15877" max="15877" width="11.7109375" style="123" bestFit="1" customWidth="1"/>
    <col min="15878" max="15878" width="12.140625" style="123" bestFit="1" customWidth="1"/>
    <col min="15879" max="15880" width="12.140625" style="123" customWidth="1"/>
    <col min="15881" max="15881" width="97" style="123" bestFit="1" customWidth="1"/>
    <col min="15882" max="15882" width="11.7109375" style="123" bestFit="1" customWidth="1"/>
    <col min="15883" max="15883" width="11.28515625" style="123" bestFit="1" customWidth="1"/>
    <col min="15884" max="16128" width="9.140625" style="123"/>
    <col min="16129" max="16129" width="40.7109375" style="123" bestFit="1" customWidth="1"/>
    <col min="16130" max="16132" width="12.140625" style="123" bestFit="1" customWidth="1"/>
    <col min="16133" max="16133" width="11.7109375" style="123" bestFit="1" customWidth="1"/>
    <col min="16134" max="16134" width="12.140625" style="123" bestFit="1" customWidth="1"/>
    <col min="16135" max="16136" width="12.140625" style="123" customWidth="1"/>
    <col min="16137" max="16137" width="97" style="123" bestFit="1" customWidth="1"/>
    <col min="16138" max="16138" width="11.7109375" style="123" bestFit="1" customWidth="1"/>
    <col min="16139" max="16139" width="11.28515625" style="123" bestFit="1" customWidth="1"/>
    <col min="16140" max="16384" width="9.140625" style="123"/>
  </cols>
  <sheetData>
    <row r="1" spans="1:9" ht="18.75" x14ac:dyDescent="0.3">
      <c r="A1" s="121" t="s">
        <v>319</v>
      </c>
      <c r="B1" s="122"/>
      <c r="C1" s="122"/>
      <c r="D1" s="122"/>
      <c r="E1" s="122"/>
      <c r="F1" s="122"/>
      <c r="G1" s="122"/>
      <c r="H1" s="122"/>
    </row>
    <row r="2" spans="1:9" s="126" customFormat="1" ht="16.5" thickBot="1" x14ac:dyDescent="0.3">
      <c r="A2" s="124" t="s">
        <v>320</v>
      </c>
      <c r="B2" s="125"/>
      <c r="C2" s="125"/>
      <c r="D2" s="125"/>
      <c r="E2" s="125"/>
      <c r="F2" s="125"/>
      <c r="G2" s="125"/>
      <c r="H2" s="125"/>
    </row>
    <row r="3" spans="1:9" ht="15.75" thickBot="1" x14ac:dyDescent="0.3">
      <c r="A3" s="127" t="s">
        <v>321</v>
      </c>
      <c r="B3" s="128" t="s">
        <v>322</v>
      </c>
      <c r="C3" s="128" t="s">
        <v>323</v>
      </c>
      <c r="D3" s="128" t="s">
        <v>324</v>
      </c>
      <c r="E3" s="128" t="s">
        <v>325</v>
      </c>
      <c r="F3" s="128" t="s">
        <v>27</v>
      </c>
      <c r="G3" s="129" t="s">
        <v>326</v>
      </c>
      <c r="H3" s="129" t="s">
        <v>327</v>
      </c>
      <c r="I3" s="128" t="s">
        <v>328</v>
      </c>
    </row>
    <row r="4" spans="1:9" x14ac:dyDescent="0.25">
      <c r="A4" s="130" t="s">
        <v>329</v>
      </c>
      <c r="B4" s="122"/>
      <c r="C4" s="131">
        <v>2500</v>
      </c>
      <c r="D4" s="131">
        <v>750</v>
      </c>
      <c r="E4" s="131">
        <v>500</v>
      </c>
      <c r="F4" s="132">
        <f>SUM(B4:E4)</f>
        <v>3750</v>
      </c>
      <c r="G4" s="133">
        <f>3227.13+690+405.59</f>
        <v>4322.72</v>
      </c>
      <c r="H4" s="134">
        <f t="shared" ref="H4:H15" si="0">F4-G4</f>
        <v>-572.72000000000025</v>
      </c>
      <c r="I4" s="135"/>
    </row>
    <row r="5" spans="1:9" x14ac:dyDescent="0.25">
      <c r="A5" s="136" t="s">
        <v>330</v>
      </c>
      <c r="B5" s="137"/>
      <c r="C5" s="137"/>
      <c r="D5" s="137"/>
      <c r="E5" s="137"/>
      <c r="F5" s="132"/>
      <c r="G5" s="132"/>
      <c r="H5" s="132"/>
      <c r="I5" s="138"/>
    </row>
    <row r="6" spans="1:9" x14ac:dyDescent="0.25">
      <c r="A6" s="122" t="s">
        <v>74</v>
      </c>
      <c r="B6" s="122"/>
      <c r="C6" s="131">
        <f>8*200</f>
        <v>1600</v>
      </c>
      <c r="D6" s="122"/>
      <c r="E6" s="122"/>
      <c r="F6" s="132">
        <f t="shared" ref="F6:F17" si="1">SUM(B6:E6)</f>
        <v>1600</v>
      </c>
      <c r="G6" s="139">
        <v>2148.6</v>
      </c>
      <c r="H6" s="134">
        <f t="shared" si="0"/>
        <v>-548.59999999999991</v>
      </c>
      <c r="I6" s="59" t="s">
        <v>331</v>
      </c>
    </row>
    <row r="7" spans="1:9" x14ac:dyDescent="0.25">
      <c r="A7" s="122" t="s">
        <v>332</v>
      </c>
      <c r="B7" s="122"/>
      <c r="C7" s="131"/>
      <c r="D7" s="122"/>
      <c r="E7" s="122"/>
      <c r="F7" s="132">
        <f t="shared" si="1"/>
        <v>0</v>
      </c>
      <c r="G7" s="139">
        <v>0</v>
      </c>
      <c r="H7" s="139">
        <f t="shared" si="0"/>
        <v>0</v>
      </c>
      <c r="I7" s="59" t="s">
        <v>333</v>
      </c>
    </row>
    <row r="8" spans="1:9" x14ac:dyDescent="0.25">
      <c r="A8" s="122" t="s">
        <v>334</v>
      </c>
      <c r="B8" s="122"/>
      <c r="C8" s="131">
        <f>30*50</f>
        <v>1500</v>
      </c>
      <c r="D8" s="122"/>
      <c r="E8" s="122"/>
      <c r="F8" s="132">
        <f t="shared" si="1"/>
        <v>1500</v>
      </c>
      <c r="G8" s="139">
        <v>0</v>
      </c>
      <c r="H8" s="140">
        <f t="shared" si="0"/>
        <v>1500</v>
      </c>
      <c r="I8" s="59" t="s">
        <v>335</v>
      </c>
    </row>
    <row r="9" spans="1:9" x14ac:dyDescent="0.25">
      <c r="A9" s="122" t="s">
        <v>336</v>
      </c>
      <c r="B9" s="122"/>
      <c r="C9" s="131"/>
      <c r="D9" s="122"/>
      <c r="E9" s="122"/>
      <c r="F9" s="132">
        <f t="shared" si="1"/>
        <v>0</v>
      </c>
      <c r="G9" s="139">
        <v>0</v>
      </c>
      <c r="H9" s="139">
        <f t="shared" si="0"/>
        <v>0</v>
      </c>
      <c r="I9" s="59" t="s">
        <v>333</v>
      </c>
    </row>
    <row r="10" spans="1:9" x14ac:dyDescent="0.25">
      <c r="A10" s="122" t="s">
        <v>337</v>
      </c>
      <c r="B10" s="139"/>
      <c r="C10" s="139">
        <f>30*25</f>
        <v>750</v>
      </c>
      <c r="D10" s="139">
        <f>30*25</f>
        <v>750</v>
      </c>
      <c r="E10" s="139">
        <f>30*25</f>
        <v>750</v>
      </c>
      <c r="F10" s="132">
        <f t="shared" si="1"/>
        <v>2250</v>
      </c>
      <c r="G10" s="139">
        <v>3341.94</v>
      </c>
      <c r="H10" s="134">
        <f>F10-G10</f>
        <v>-1091.94</v>
      </c>
      <c r="I10" s="59" t="s">
        <v>338</v>
      </c>
    </row>
    <row r="11" spans="1:9" x14ac:dyDescent="0.25">
      <c r="A11" s="122" t="s">
        <v>339</v>
      </c>
      <c r="B11" s="122"/>
      <c r="C11" s="131"/>
      <c r="D11" s="131">
        <f>(70*75)/2</f>
        <v>2625</v>
      </c>
      <c r="E11" s="122"/>
      <c r="F11" s="132">
        <f t="shared" si="1"/>
        <v>2625</v>
      </c>
      <c r="G11" s="139"/>
      <c r="H11" s="140">
        <f t="shared" si="0"/>
        <v>2625</v>
      </c>
      <c r="I11" s="59" t="s">
        <v>340</v>
      </c>
    </row>
    <row r="12" spans="1:9" x14ac:dyDescent="0.25">
      <c r="A12" s="141" t="s">
        <v>341</v>
      </c>
      <c r="B12" s="122"/>
      <c r="C12" s="122"/>
      <c r="D12" s="122"/>
      <c r="E12" s="131">
        <f>50*75</f>
        <v>3750</v>
      </c>
      <c r="F12" s="132">
        <f t="shared" si="1"/>
        <v>3750</v>
      </c>
      <c r="G12" s="139"/>
      <c r="H12" s="140">
        <f t="shared" si="0"/>
        <v>3750</v>
      </c>
      <c r="I12" s="59" t="s">
        <v>410</v>
      </c>
    </row>
    <row r="13" spans="1:9" x14ac:dyDescent="0.25">
      <c r="A13" s="122" t="s">
        <v>342</v>
      </c>
      <c r="B13" s="122"/>
      <c r="C13" s="122"/>
      <c r="D13" s="122"/>
      <c r="E13" s="131"/>
      <c r="F13" s="132">
        <f>SUM(B13:E13)</f>
        <v>0</v>
      </c>
      <c r="G13" s="139">
        <v>582.59</v>
      </c>
      <c r="H13" s="134">
        <f t="shared" si="0"/>
        <v>-582.59</v>
      </c>
      <c r="I13" s="142" t="s">
        <v>343</v>
      </c>
    </row>
    <row r="14" spans="1:9" x14ac:dyDescent="0.25">
      <c r="A14" s="122" t="s">
        <v>344</v>
      </c>
      <c r="B14" s="122"/>
      <c r="C14" s="122"/>
      <c r="D14" s="122"/>
      <c r="E14" s="131"/>
      <c r="F14" s="132">
        <f t="shared" si="1"/>
        <v>0</v>
      </c>
      <c r="G14" s="139"/>
      <c r="H14" s="139">
        <f t="shared" si="0"/>
        <v>0</v>
      </c>
      <c r="I14" s="59" t="s">
        <v>345</v>
      </c>
    </row>
    <row r="15" spans="1:9" s="146" customFormat="1" x14ac:dyDescent="0.25">
      <c r="A15" s="143" t="s">
        <v>346</v>
      </c>
      <c r="B15" s="144"/>
      <c r="C15" s="144"/>
      <c r="D15" s="144"/>
      <c r="E15" s="144"/>
      <c r="F15" s="145">
        <v>0</v>
      </c>
      <c r="G15" s="140">
        <v>0</v>
      </c>
      <c r="H15" s="139">
        <f t="shared" si="0"/>
        <v>0</v>
      </c>
      <c r="I15" s="142" t="s">
        <v>347</v>
      </c>
    </row>
    <row r="16" spans="1:9" x14ac:dyDescent="0.25">
      <c r="A16" s="130" t="s">
        <v>348</v>
      </c>
      <c r="B16" s="131">
        <v>5000</v>
      </c>
      <c r="C16" s="139">
        <v>10000</v>
      </c>
      <c r="D16" s="122"/>
      <c r="E16" s="122"/>
      <c r="F16" s="132">
        <f t="shared" si="1"/>
        <v>15000</v>
      </c>
      <c r="G16" s="139">
        <v>13514.28</v>
      </c>
      <c r="H16" s="140">
        <f>F16-G16</f>
        <v>1485.7199999999993</v>
      </c>
      <c r="I16" s="147"/>
    </row>
    <row r="17" spans="1:9" x14ac:dyDescent="0.25">
      <c r="A17" s="130" t="s">
        <v>349</v>
      </c>
      <c r="B17" s="131">
        <v>0.75</v>
      </c>
      <c r="C17" s="131">
        <v>0.75</v>
      </c>
      <c r="D17" s="131">
        <v>0.75</v>
      </c>
      <c r="E17" s="131">
        <v>0.75</v>
      </c>
      <c r="F17" s="132">
        <f t="shared" si="1"/>
        <v>3</v>
      </c>
      <c r="G17" s="139">
        <v>1.5</v>
      </c>
      <c r="H17" s="139">
        <f>F17-G17</f>
        <v>1.5</v>
      </c>
    </row>
    <row r="18" spans="1:9" x14ac:dyDescent="0.25">
      <c r="A18" s="130" t="s">
        <v>350</v>
      </c>
      <c r="B18" s="131"/>
      <c r="C18" s="131"/>
      <c r="D18" s="131"/>
      <c r="E18" s="131"/>
      <c r="F18" s="132"/>
      <c r="G18" s="139">
        <v>10.06</v>
      </c>
      <c r="H18" s="139"/>
    </row>
    <row r="19" spans="1:9" ht="15.75" thickBot="1" x14ac:dyDescent="0.3">
      <c r="A19" s="136" t="s">
        <v>351</v>
      </c>
      <c r="B19" s="148">
        <f t="shared" ref="B19:F19" si="2">SUM(B4:B17)</f>
        <v>5000.75</v>
      </c>
      <c r="C19" s="148">
        <f t="shared" si="2"/>
        <v>16350.75</v>
      </c>
      <c r="D19" s="148">
        <f t="shared" si="2"/>
        <v>4125.75</v>
      </c>
      <c r="E19" s="148">
        <f t="shared" si="2"/>
        <v>5000.75</v>
      </c>
      <c r="F19" s="148">
        <f t="shared" si="2"/>
        <v>30478</v>
      </c>
      <c r="G19" s="148">
        <f>SUM(G4:G18)</f>
        <v>23921.690000000002</v>
      </c>
      <c r="H19" s="132">
        <f>F19-G19</f>
        <v>6556.3099999999977</v>
      </c>
      <c r="I19" s="149"/>
    </row>
    <row r="20" spans="1:9" ht="16.5" thickTop="1" thickBot="1" x14ac:dyDescent="0.3">
      <c r="A20" s="127" t="s">
        <v>352</v>
      </c>
      <c r="B20" s="128" t="s">
        <v>322</v>
      </c>
      <c r="C20" s="128" t="s">
        <v>323</v>
      </c>
      <c r="D20" s="128" t="s">
        <v>324</v>
      </c>
      <c r="E20" s="128" t="s">
        <v>325</v>
      </c>
      <c r="F20" s="128" t="s">
        <v>27</v>
      </c>
      <c r="G20" s="150"/>
      <c r="H20" s="150"/>
    </row>
    <row r="21" spans="1:9" x14ac:dyDescent="0.25">
      <c r="A21" s="136" t="s">
        <v>353</v>
      </c>
      <c r="B21" s="137"/>
      <c r="C21" s="137"/>
      <c r="D21" s="137"/>
      <c r="E21" s="137"/>
      <c r="F21" s="137"/>
      <c r="G21" s="137"/>
      <c r="H21" s="132"/>
      <c r="I21" s="138"/>
    </row>
    <row r="22" spans="1:9" x14ac:dyDescent="0.25">
      <c r="A22" s="122" t="s">
        <v>354</v>
      </c>
      <c r="B22" s="122"/>
      <c r="C22" s="131">
        <v>650</v>
      </c>
      <c r="D22" s="122"/>
      <c r="E22" s="122"/>
      <c r="F22" s="132">
        <f t="shared" ref="F22:F33" si="3">SUM(B22:E22)</f>
        <v>650</v>
      </c>
      <c r="G22" s="139">
        <v>422.29</v>
      </c>
      <c r="H22" s="134">
        <f t="shared" ref="H22:H49" si="4">F22-G22</f>
        <v>227.70999999999998</v>
      </c>
      <c r="I22" s="59" t="s">
        <v>355</v>
      </c>
    </row>
    <row r="23" spans="1:9" x14ac:dyDescent="0.25">
      <c r="A23" s="122" t="s">
        <v>356</v>
      </c>
      <c r="B23" s="122"/>
      <c r="C23" s="122"/>
      <c r="D23" s="131">
        <v>500</v>
      </c>
      <c r="E23" s="122"/>
      <c r="F23" s="132">
        <f t="shared" si="3"/>
        <v>500</v>
      </c>
      <c r="G23" s="139">
        <v>886.74</v>
      </c>
      <c r="H23" s="140">
        <f t="shared" si="4"/>
        <v>-386.74</v>
      </c>
      <c r="I23" s="151"/>
    </row>
    <row r="24" spans="1:9" x14ac:dyDescent="0.25">
      <c r="A24" s="122" t="s">
        <v>357</v>
      </c>
      <c r="B24" s="122"/>
      <c r="C24" s="122"/>
      <c r="D24" s="122"/>
      <c r="E24" s="131">
        <v>250</v>
      </c>
      <c r="F24" s="132">
        <f t="shared" si="3"/>
        <v>250</v>
      </c>
      <c r="G24" s="139">
        <v>216.71</v>
      </c>
      <c r="H24" s="134">
        <f t="shared" si="4"/>
        <v>33.289999999999992</v>
      </c>
      <c r="I24" s="59" t="s">
        <v>358</v>
      </c>
    </row>
    <row r="25" spans="1:9" x14ac:dyDescent="0.25">
      <c r="A25" s="122" t="s">
        <v>332</v>
      </c>
      <c r="B25" s="35">
        <v>500</v>
      </c>
      <c r="C25" s="35"/>
      <c r="D25" s="35"/>
      <c r="E25" s="35"/>
      <c r="F25" s="132">
        <f t="shared" si="3"/>
        <v>500</v>
      </c>
      <c r="G25" s="139">
        <v>500</v>
      </c>
      <c r="H25" s="139">
        <f t="shared" si="4"/>
        <v>0</v>
      </c>
      <c r="I25" s="59" t="s">
        <v>212</v>
      </c>
    </row>
    <row r="26" spans="1:9" x14ac:dyDescent="0.25">
      <c r="A26" s="122" t="s">
        <v>334</v>
      </c>
      <c r="B26" s="35"/>
      <c r="C26" s="35">
        <v>800</v>
      </c>
      <c r="D26" s="35"/>
      <c r="E26" s="35"/>
      <c r="F26" s="132">
        <f t="shared" si="3"/>
        <v>800</v>
      </c>
      <c r="G26" s="139">
        <v>0</v>
      </c>
      <c r="H26" s="134">
        <f t="shared" si="4"/>
        <v>800</v>
      </c>
      <c r="I26" s="59" t="s">
        <v>359</v>
      </c>
    </row>
    <row r="27" spans="1:9" x14ac:dyDescent="0.25">
      <c r="A27" s="122" t="s">
        <v>360</v>
      </c>
      <c r="B27" s="35"/>
      <c r="C27" s="35"/>
      <c r="D27" s="35"/>
      <c r="E27" s="35"/>
      <c r="F27" s="132">
        <f t="shared" si="3"/>
        <v>0</v>
      </c>
      <c r="G27" s="139">
        <v>0</v>
      </c>
      <c r="H27" s="140">
        <f t="shared" si="4"/>
        <v>0</v>
      </c>
      <c r="I27" s="59" t="s">
        <v>361</v>
      </c>
    </row>
    <row r="28" spans="1:9" x14ac:dyDescent="0.25">
      <c r="A28" s="122" t="s">
        <v>362</v>
      </c>
      <c r="B28" s="35"/>
      <c r="C28" s="35">
        <v>150</v>
      </c>
      <c r="D28" s="35"/>
      <c r="E28" s="35"/>
      <c r="F28" s="132">
        <f t="shared" si="3"/>
        <v>150</v>
      </c>
      <c r="G28" s="139">
        <v>5991.09</v>
      </c>
      <c r="H28" s="140">
        <f t="shared" si="4"/>
        <v>-5841.09</v>
      </c>
      <c r="I28" s="59" t="s">
        <v>363</v>
      </c>
    </row>
    <row r="29" spans="1:9" x14ac:dyDescent="0.25">
      <c r="A29" s="122" t="s">
        <v>364</v>
      </c>
      <c r="B29" s="35"/>
      <c r="C29" s="35"/>
      <c r="D29" s="35">
        <v>150</v>
      </c>
      <c r="E29" s="35"/>
      <c r="F29" s="132">
        <f t="shared" si="3"/>
        <v>150</v>
      </c>
      <c r="G29" s="139">
        <v>0</v>
      </c>
      <c r="H29" s="134">
        <f t="shared" si="4"/>
        <v>150</v>
      </c>
      <c r="I29" s="59" t="s">
        <v>365</v>
      </c>
    </row>
    <row r="30" spans="1:9" x14ac:dyDescent="0.25">
      <c r="A30" s="122" t="s">
        <v>366</v>
      </c>
      <c r="B30" s="35"/>
      <c r="C30" s="35"/>
      <c r="D30" s="35"/>
      <c r="E30" s="35">
        <v>150</v>
      </c>
      <c r="F30" s="132">
        <f t="shared" si="3"/>
        <v>150</v>
      </c>
      <c r="G30" s="139">
        <v>0</v>
      </c>
      <c r="H30" s="134">
        <f t="shared" si="4"/>
        <v>150</v>
      </c>
      <c r="I30" s="59" t="s">
        <v>365</v>
      </c>
    </row>
    <row r="31" spans="1:9" x14ac:dyDescent="0.25">
      <c r="A31" s="122" t="s">
        <v>339</v>
      </c>
      <c r="B31" s="35"/>
      <c r="C31" s="152"/>
      <c r="D31" s="153">
        <f>+D11*1.25</f>
        <v>3281.25</v>
      </c>
      <c r="E31" s="35"/>
      <c r="F31" s="132">
        <f t="shared" si="3"/>
        <v>3281.25</v>
      </c>
      <c r="G31" s="139">
        <v>0</v>
      </c>
      <c r="H31" s="134">
        <f t="shared" si="4"/>
        <v>3281.25</v>
      </c>
      <c r="I31" s="59" t="s">
        <v>367</v>
      </c>
    </row>
    <row r="32" spans="1:9" x14ac:dyDescent="0.25">
      <c r="A32" s="141" t="s">
        <v>341</v>
      </c>
      <c r="B32" s="122"/>
      <c r="C32" s="122"/>
      <c r="D32" s="122"/>
      <c r="E32" s="139">
        <f>+E12*0.9</f>
        <v>3375</v>
      </c>
      <c r="F32" s="132">
        <f t="shared" si="3"/>
        <v>3375</v>
      </c>
      <c r="G32" s="139"/>
      <c r="H32" s="134">
        <f t="shared" si="4"/>
        <v>3375</v>
      </c>
      <c r="I32" s="59" t="s">
        <v>411</v>
      </c>
    </row>
    <row r="33" spans="1:9" x14ac:dyDescent="0.25">
      <c r="A33" s="122" t="s">
        <v>344</v>
      </c>
      <c r="B33" s="122"/>
      <c r="C33" s="122"/>
      <c r="D33" s="122"/>
      <c r="E33" s="131"/>
      <c r="F33" s="132">
        <f t="shared" si="3"/>
        <v>0</v>
      </c>
      <c r="G33" s="139">
        <v>0</v>
      </c>
      <c r="H33" s="139">
        <f t="shared" si="4"/>
        <v>0</v>
      </c>
      <c r="I33" s="59" t="s">
        <v>368</v>
      </c>
    </row>
    <row r="34" spans="1:9" x14ac:dyDescent="0.25">
      <c r="A34" s="122" t="s">
        <v>369</v>
      </c>
      <c r="B34" s="122"/>
      <c r="C34" s="35">
        <v>500</v>
      </c>
      <c r="D34" s="35">
        <v>500</v>
      </c>
      <c r="E34" s="35"/>
      <c r="F34" s="132">
        <f>SUM(B34:E34)</f>
        <v>1000</v>
      </c>
      <c r="G34" s="139">
        <v>500</v>
      </c>
      <c r="H34" s="134">
        <f t="shared" si="4"/>
        <v>500</v>
      </c>
      <c r="I34" s="59" t="s">
        <v>370</v>
      </c>
    </row>
    <row r="35" spans="1:9" x14ac:dyDescent="0.25">
      <c r="A35" s="154" t="s">
        <v>371</v>
      </c>
      <c r="B35" s="131"/>
      <c r="C35" s="131"/>
      <c r="D35" s="131"/>
      <c r="E35" s="131">
        <f>(250+250+(8*50)+100)</f>
        <v>1000</v>
      </c>
      <c r="F35" s="132">
        <f>SUM(B35:E35)</f>
        <v>1000</v>
      </c>
      <c r="G35" s="139">
        <v>350</v>
      </c>
      <c r="H35" s="134">
        <f t="shared" si="4"/>
        <v>650</v>
      </c>
      <c r="I35" s="135" t="s">
        <v>372</v>
      </c>
    </row>
    <row r="36" spans="1:9" x14ac:dyDescent="0.25">
      <c r="A36" s="122" t="s">
        <v>373</v>
      </c>
      <c r="B36" s="131"/>
      <c r="C36" s="131"/>
      <c r="D36" s="131">
        <v>150</v>
      </c>
      <c r="E36" s="131"/>
      <c r="F36" s="132">
        <f>SUM(B36:E36)</f>
        <v>150</v>
      </c>
      <c r="G36" s="139">
        <v>0</v>
      </c>
      <c r="H36" s="134">
        <f t="shared" si="4"/>
        <v>150</v>
      </c>
      <c r="I36" s="142" t="s">
        <v>374</v>
      </c>
    </row>
    <row r="37" spans="1:9" s="146" customFormat="1" x14ac:dyDescent="0.25">
      <c r="A37" s="143" t="s">
        <v>346</v>
      </c>
      <c r="B37" s="144"/>
      <c r="C37" s="144"/>
      <c r="D37" s="144"/>
      <c r="E37" s="144"/>
      <c r="F37" s="145">
        <v>0</v>
      </c>
      <c r="G37" s="140">
        <v>4622.07</v>
      </c>
      <c r="H37" s="140">
        <f t="shared" si="4"/>
        <v>-4622.07</v>
      </c>
      <c r="I37" s="142" t="s">
        <v>347</v>
      </c>
    </row>
    <row r="38" spans="1:9" x14ac:dyDescent="0.25">
      <c r="A38" s="136" t="s">
        <v>375</v>
      </c>
      <c r="B38" s="137"/>
      <c r="C38" s="137"/>
      <c r="D38" s="137"/>
      <c r="E38" s="137"/>
      <c r="F38" s="132"/>
      <c r="G38" s="132"/>
      <c r="H38" s="132"/>
      <c r="I38" s="155"/>
    </row>
    <row r="39" spans="1:9" x14ac:dyDescent="0.25">
      <c r="A39" s="122" t="s">
        <v>376</v>
      </c>
      <c r="B39" s="131">
        <v>25</v>
      </c>
      <c r="C39" s="131">
        <v>25</v>
      </c>
      <c r="D39" s="131"/>
      <c r="E39" s="131"/>
      <c r="F39" s="132">
        <f>SUM(B39:E39)</f>
        <v>50</v>
      </c>
      <c r="G39" s="139">
        <v>0</v>
      </c>
      <c r="H39" s="134">
        <f t="shared" si="4"/>
        <v>50</v>
      </c>
      <c r="I39" s="142" t="s">
        <v>377</v>
      </c>
    </row>
    <row r="40" spans="1:9" x14ac:dyDescent="0.25">
      <c r="A40" s="136" t="s">
        <v>378</v>
      </c>
      <c r="B40" s="137"/>
      <c r="C40" s="137"/>
      <c r="D40" s="137"/>
      <c r="E40" s="137"/>
      <c r="F40" s="137"/>
      <c r="G40" s="137"/>
      <c r="H40" s="132"/>
      <c r="I40" s="155"/>
    </row>
    <row r="41" spans="1:9" x14ac:dyDescent="0.25">
      <c r="A41" s="122" t="s">
        <v>379</v>
      </c>
      <c r="B41" s="139"/>
      <c r="C41" s="139">
        <v>175</v>
      </c>
      <c r="D41" s="139"/>
      <c r="E41" s="139"/>
      <c r="F41" s="132">
        <f>SUM(B41:E41)</f>
        <v>175</v>
      </c>
      <c r="G41" s="139">
        <v>66.77</v>
      </c>
      <c r="H41" s="134">
        <f t="shared" si="4"/>
        <v>108.23</v>
      </c>
      <c r="I41" s="135" t="s">
        <v>380</v>
      </c>
    </row>
    <row r="42" spans="1:9" x14ac:dyDescent="0.25">
      <c r="A42" s="122" t="s">
        <v>381</v>
      </c>
      <c r="B42" s="139"/>
      <c r="C42" s="139">
        <v>60</v>
      </c>
      <c r="D42" s="139"/>
      <c r="E42" s="139"/>
      <c r="F42" s="132">
        <f>SUM(B42:E42)</f>
        <v>60</v>
      </c>
      <c r="G42" s="139"/>
      <c r="H42" s="134">
        <f t="shared" si="4"/>
        <v>60</v>
      </c>
      <c r="I42" s="135" t="s">
        <v>382</v>
      </c>
    </row>
    <row r="43" spans="1:9" x14ac:dyDescent="0.25">
      <c r="A43" s="122" t="s">
        <v>383</v>
      </c>
      <c r="B43" s="131">
        <v>378</v>
      </c>
      <c r="C43" s="131"/>
      <c r="D43" s="131"/>
      <c r="E43" s="131"/>
      <c r="F43" s="132">
        <f>SUM(B43:E43)</f>
        <v>378</v>
      </c>
      <c r="G43" s="139">
        <v>378</v>
      </c>
      <c r="H43" s="134">
        <f t="shared" si="4"/>
        <v>0</v>
      </c>
      <c r="I43" s="135"/>
    </row>
    <row r="44" spans="1:9" x14ac:dyDescent="0.25">
      <c r="A44" s="141" t="s">
        <v>384</v>
      </c>
      <c r="B44" s="131">
        <f>(SUM(B6:B14)-B11-B12)*2.6%</f>
        <v>0</v>
      </c>
      <c r="C44" s="131">
        <f>(SUM(C6:C14)-C11-C12)*2.6%</f>
        <v>100.10000000000001</v>
      </c>
      <c r="D44" s="131">
        <f>(SUM(D6:D14)-D11-D12)*2.6%</f>
        <v>19.5</v>
      </c>
      <c r="E44" s="131">
        <f>(SUM(E6:E14)-E11-E12)*2.6%</f>
        <v>19.5</v>
      </c>
      <c r="F44" s="132">
        <f>SUM(B44:E44)</f>
        <v>139.10000000000002</v>
      </c>
      <c r="G44" s="139"/>
      <c r="H44" s="134">
        <f t="shared" si="4"/>
        <v>139.10000000000002</v>
      </c>
      <c r="I44" s="59" t="s">
        <v>385</v>
      </c>
    </row>
    <row r="45" spans="1:9" x14ac:dyDescent="0.25">
      <c r="A45" s="136" t="s">
        <v>386</v>
      </c>
      <c r="B45" s="132"/>
      <c r="C45" s="132"/>
      <c r="D45" s="132"/>
      <c r="E45" s="132"/>
      <c r="F45" s="132"/>
      <c r="G45" s="132"/>
      <c r="H45" s="132"/>
      <c r="I45" s="155"/>
    </row>
    <row r="46" spans="1:9" x14ac:dyDescent="0.25">
      <c r="A46" s="154" t="s">
        <v>387</v>
      </c>
      <c r="B46" s="35">
        <v>50</v>
      </c>
      <c r="C46" s="35">
        <v>50</v>
      </c>
      <c r="D46" s="35">
        <v>50</v>
      </c>
      <c r="E46" s="35">
        <v>50</v>
      </c>
      <c r="F46" s="132">
        <f>SUM(B46:E46)</f>
        <v>200</v>
      </c>
      <c r="G46" s="139">
        <v>0</v>
      </c>
      <c r="H46" s="134">
        <f t="shared" si="4"/>
        <v>200</v>
      </c>
      <c r="I46" s="59" t="s">
        <v>388</v>
      </c>
    </row>
    <row r="47" spans="1:9" x14ac:dyDescent="0.25">
      <c r="A47" s="136" t="s">
        <v>20</v>
      </c>
      <c r="B47" s="132"/>
      <c r="C47" s="132"/>
      <c r="D47" s="132"/>
      <c r="E47" s="132"/>
      <c r="F47" s="132"/>
      <c r="G47" s="132"/>
      <c r="H47" s="132"/>
      <c r="I47" s="155"/>
    </row>
    <row r="48" spans="1:9" x14ac:dyDescent="0.25">
      <c r="A48" s="122" t="s">
        <v>389</v>
      </c>
      <c r="B48" s="131"/>
      <c r="C48" s="131">
        <v>100</v>
      </c>
      <c r="D48" s="131"/>
      <c r="E48" s="131">
        <v>100</v>
      </c>
      <c r="F48" s="132">
        <f>SUM(B48:E48)</f>
        <v>200</v>
      </c>
      <c r="G48" s="139">
        <v>908.84</v>
      </c>
      <c r="H48" s="140">
        <f t="shared" si="4"/>
        <v>-708.84</v>
      </c>
      <c r="I48" s="135"/>
    </row>
    <row r="49" spans="1:11" x14ac:dyDescent="0.25">
      <c r="A49" s="141" t="s">
        <v>390</v>
      </c>
      <c r="B49" s="131"/>
      <c r="C49" s="131"/>
      <c r="D49" s="131"/>
      <c r="E49" s="131">
        <v>850</v>
      </c>
      <c r="F49" s="132">
        <f t="shared" ref="F49:F58" si="5">SUM(B49:E49)</f>
        <v>850</v>
      </c>
      <c r="G49" s="139"/>
      <c r="H49" s="134">
        <f t="shared" si="4"/>
        <v>850</v>
      </c>
      <c r="I49" s="135" t="s">
        <v>412</v>
      </c>
    </row>
    <row r="50" spans="1:11" s="146" customFormat="1" x14ac:dyDescent="0.25">
      <c r="A50" s="143" t="s">
        <v>391</v>
      </c>
      <c r="B50" s="144"/>
      <c r="C50" s="144"/>
      <c r="D50" s="144"/>
      <c r="E50" s="144"/>
      <c r="F50" s="145">
        <v>0</v>
      </c>
      <c r="G50" s="140">
        <v>184</v>
      </c>
      <c r="H50" s="140">
        <f>F50-G50</f>
        <v>-184</v>
      </c>
      <c r="I50" s="142" t="s">
        <v>392</v>
      </c>
    </row>
    <row r="51" spans="1:11" x14ac:dyDescent="0.25">
      <c r="A51" s="136" t="s">
        <v>393</v>
      </c>
      <c r="B51" s="132"/>
      <c r="C51" s="132"/>
      <c r="D51" s="132"/>
      <c r="E51" s="132"/>
      <c r="F51" s="132"/>
      <c r="G51" s="132"/>
      <c r="H51" s="132"/>
      <c r="I51" s="155"/>
    </row>
    <row r="52" spans="1:11" x14ac:dyDescent="0.25">
      <c r="A52" s="143" t="s">
        <v>394</v>
      </c>
      <c r="B52" s="122"/>
      <c r="C52" s="131"/>
      <c r="D52" s="122"/>
      <c r="E52" s="122"/>
      <c r="F52" s="132">
        <f>SUM(B52:E52)</f>
        <v>0</v>
      </c>
      <c r="G52" s="140">
        <v>350</v>
      </c>
      <c r="H52" s="140">
        <f t="shared" ref="H52:H58" si="6">F52-G52</f>
        <v>-350</v>
      </c>
      <c r="I52" s="142" t="s">
        <v>395</v>
      </c>
    </row>
    <row r="53" spans="1:11" x14ac:dyDescent="0.25">
      <c r="A53" s="143" t="s">
        <v>396</v>
      </c>
      <c r="B53" s="122"/>
      <c r="C53" s="131"/>
      <c r="D53" s="122"/>
      <c r="E53" s="122"/>
      <c r="F53" s="132">
        <f>SUM(B53:E53)</f>
        <v>0</v>
      </c>
      <c r="G53" s="140">
        <v>200</v>
      </c>
      <c r="H53" s="140">
        <f t="shared" si="6"/>
        <v>-200</v>
      </c>
      <c r="I53" s="142" t="s">
        <v>253</v>
      </c>
    </row>
    <row r="54" spans="1:11" x14ac:dyDescent="0.25">
      <c r="A54" s="143" t="s">
        <v>397</v>
      </c>
      <c r="B54" s="122"/>
      <c r="C54" s="131"/>
      <c r="D54" s="122"/>
      <c r="E54" s="122"/>
      <c r="F54" s="132">
        <f>SUM(B54:E54)</f>
        <v>0</v>
      </c>
      <c r="G54" s="140">
        <v>200</v>
      </c>
      <c r="H54" s="140">
        <f t="shared" si="6"/>
        <v>-200</v>
      </c>
      <c r="I54" s="142" t="s">
        <v>253</v>
      </c>
    </row>
    <row r="55" spans="1:11" x14ac:dyDescent="0.25">
      <c r="A55" s="122" t="s">
        <v>398</v>
      </c>
      <c r="B55" s="131">
        <f>1595*2</f>
        <v>3190</v>
      </c>
      <c r="C55" s="131">
        <f>5000-B55</f>
        <v>1810</v>
      </c>
      <c r="D55" s="131"/>
      <c r="E55" s="131"/>
      <c r="F55" s="132">
        <f t="shared" si="5"/>
        <v>5000</v>
      </c>
      <c r="G55" s="139">
        <v>4723.92</v>
      </c>
      <c r="H55" s="134">
        <f t="shared" si="6"/>
        <v>276.07999999999993</v>
      </c>
      <c r="I55" s="135" t="s">
        <v>399</v>
      </c>
    </row>
    <row r="56" spans="1:11" x14ac:dyDescent="0.25">
      <c r="A56" s="122" t="s">
        <v>400</v>
      </c>
      <c r="B56" s="131">
        <f>3*(3*35)</f>
        <v>315</v>
      </c>
      <c r="C56" s="139"/>
      <c r="D56" s="122"/>
      <c r="E56" s="131"/>
      <c r="F56" s="132">
        <f t="shared" si="5"/>
        <v>315</v>
      </c>
      <c r="G56" s="139">
        <v>0</v>
      </c>
      <c r="H56" s="134">
        <f t="shared" si="6"/>
        <v>315</v>
      </c>
      <c r="I56" s="59" t="s">
        <v>401</v>
      </c>
    </row>
    <row r="57" spans="1:11" x14ac:dyDescent="0.25">
      <c r="A57" s="122" t="s">
        <v>402</v>
      </c>
      <c r="B57" s="122"/>
      <c r="C57" s="122"/>
      <c r="D57" s="139">
        <v>10000</v>
      </c>
      <c r="E57" s="122"/>
      <c r="F57" s="132">
        <f t="shared" si="5"/>
        <v>10000</v>
      </c>
      <c r="G57" s="139">
        <v>13252.45</v>
      </c>
      <c r="H57" s="140">
        <f t="shared" si="6"/>
        <v>-3252.4500000000007</v>
      </c>
      <c r="I57" s="135" t="s">
        <v>403</v>
      </c>
    </row>
    <row r="58" spans="1:11" x14ac:dyDescent="0.25">
      <c r="A58" s="122" t="s">
        <v>404</v>
      </c>
      <c r="B58" s="122"/>
      <c r="C58" s="122"/>
      <c r="D58" s="139"/>
      <c r="E58" s="35">
        <v>500</v>
      </c>
      <c r="F58" s="132">
        <f t="shared" si="5"/>
        <v>500</v>
      </c>
      <c r="G58" s="139">
        <v>0</v>
      </c>
      <c r="H58" s="134">
        <f t="shared" si="6"/>
        <v>500</v>
      </c>
      <c r="I58" s="142" t="s">
        <v>405</v>
      </c>
    </row>
    <row r="59" spans="1:11" ht="15.75" thickBot="1" x14ac:dyDescent="0.3">
      <c r="A59" s="136" t="s">
        <v>406</v>
      </c>
      <c r="B59" s="148">
        <f>SUM(B21:B58)</f>
        <v>4458</v>
      </c>
      <c r="C59" s="148">
        <f>SUM(C21:C58)</f>
        <v>4420.1000000000004</v>
      </c>
      <c r="D59" s="148">
        <f>SUM(D21:D58)</f>
        <v>14650.75</v>
      </c>
      <c r="E59" s="148">
        <f>SUM(E21:E58)</f>
        <v>6294.5</v>
      </c>
      <c r="F59" s="148">
        <f>SUM(F21:F58)</f>
        <v>29823.35</v>
      </c>
      <c r="G59" s="148">
        <f>SUM(G21:G58)</f>
        <v>33752.880000000005</v>
      </c>
      <c r="H59" s="148">
        <f>SUM(H21:H58)</f>
        <v>-3929.5300000000007</v>
      </c>
    </row>
    <row r="60" spans="1:11" ht="16.5" thickTop="1" thickBot="1" x14ac:dyDescent="0.3">
      <c r="A60" s="127" t="s">
        <v>407</v>
      </c>
      <c r="B60" s="128" t="s">
        <v>322</v>
      </c>
      <c r="C60" s="128" t="s">
        <v>323</v>
      </c>
      <c r="D60" s="128" t="s">
        <v>324</v>
      </c>
      <c r="E60" s="128" t="s">
        <v>325</v>
      </c>
      <c r="F60" s="128" t="s">
        <v>27</v>
      </c>
      <c r="G60" s="150"/>
      <c r="H60" s="150"/>
    </row>
    <row r="61" spans="1:11" ht="15.75" thickBot="1" x14ac:dyDescent="0.3">
      <c r="A61" s="122"/>
      <c r="B61" s="148">
        <f>+B19-B59</f>
        <v>542.75</v>
      </c>
      <c r="C61" s="148">
        <f>+C19-C59</f>
        <v>11930.65</v>
      </c>
      <c r="D61" s="148">
        <f>+D19-D59</f>
        <v>-10525</v>
      </c>
      <c r="E61" s="148">
        <f>+E19-E59</f>
        <v>-1293.75</v>
      </c>
      <c r="F61" s="148">
        <f>+F19-F59</f>
        <v>654.65000000000146</v>
      </c>
      <c r="G61" s="156">
        <f>+G19-G59</f>
        <v>-9831.1900000000023</v>
      </c>
      <c r="H61" s="148">
        <f>+H19-H59</f>
        <v>10485.839999999998</v>
      </c>
      <c r="I61" s="149"/>
    </row>
    <row r="62" spans="1:11" customFormat="1" ht="7.5" customHeight="1" thickTop="1" x14ac:dyDescent="0.2"/>
    <row r="63" spans="1:11" x14ac:dyDescent="0.25">
      <c r="A63" s="141" t="s">
        <v>408</v>
      </c>
      <c r="B63" s="122"/>
      <c r="C63" s="122"/>
      <c r="D63" s="122"/>
      <c r="E63" s="139">
        <v>1000</v>
      </c>
      <c r="F63" s="132">
        <f>SUM(B63:E63)</f>
        <v>1000</v>
      </c>
      <c r="G63" s="132"/>
      <c r="H63" s="132"/>
      <c r="I63" s="135" t="s">
        <v>409</v>
      </c>
      <c r="J63" s="149">
        <f>(F61)*0.35</f>
        <v>229.12750000000048</v>
      </c>
      <c r="K63" s="149">
        <f>(G61)*0.35</f>
        <v>-3440.9165000000007</v>
      </c>
    </row>
    <row r="64" spans="1:11" ht="15.75" thickBot="1" x14ac:dyDescent="0.3">
      <c r="A64" s="157"/>
      <c r="B64" s="148">
        <f>+B61-B63</f>
        <v>542.75</v>
      </c>
      <c r="C64" s="148">
        <f>+C61-C63</f>
        <v>11930.65</v>
      </c>
      <c r="D64" s="148">
        <f>+D61-D63</f>
        <v>-10525</v>
      </c>
      <c r="E64" s="148">
        <f>+E61-E63</f>
        <v>-2293.75</v>
      </c>
      <c r="F64" s="148">
        <f>+F61-F63</f>
        <v>-345.34999999999854</v>
      </c>
      <c r="G64" s="158"/>
      <c r="H64" s="158"/>
    </row>
    <row r="65" spans="1:8" ht="15.75" thickTop="1" x14ac:dyDescent="0.25">
      <c r="A65" s="31"/>
      <c r="B65" s="31"/>
      <c r="C65" s="31"/>
      <c r="D65" s="31"/>
      <c r="E65" s="31"/>
      <c r="F65" s="31"/>
      <c r="G65" s="31"/>
      <c r="H65" s="31"/>
    </row>
    <row r="66" spans="1:8" x14ac:dyDescent="0.25">
      <c r="A66" s="31"/>
      <c r="B66" s="31"/>
      <c r="C66" s="31"/>
      <c r="D66" s="31"/>
      <c r="E66" s="31"/>
      <c r="F66" s="31"/>
      <c r="G66" s="31"/>
      <c r="H66" s="31"/>
    </row>
    <row r="67" spans="1:8" x14ac:dyDescent="0.25">
      <c r="B67" s="149"/>
      <c r="C67" s="149"/>
      <c r="D67" s="149"/>
      <c r="E67" s="149"/>
    </row>
    <row r="68" spans="1:8" x14ac:dyDescent="0.25">
      <c r="B68" s="149"/>
      <c r="C68" s="149"/>
      <c r="D68" s="149"/>
      <c r="E68" s="149"/>
    </row>
  </sheetData>
  <printOptions horizontalCentered="1"/>
  <pageMargins left="0" right="0" top="0" bottom="0.5" header="0" footer="0"/>
  <pageSetup scale="65" fitToHeight="0" orientation="landscape" r:id="rId1"/>
  <headerFooter>
    <oddFooter>&amp;L&amp;Z&amp;F
&amp;A&amp;C&amp;P of &amp;N&amp;R&amp;D
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65432"/>
  <sheetViews>
    <sheetView zoomScale="85" zoomScaleNormal="85" workbookViewId="0">
      <pane ySplit="4" topLeftCell="A5" activePane="bottomLeft" state="frozen"/>
      <selection pane="bottomLeft" activeCell="F24" sqref="F24"/>
    </sheetView>
  </sheetViews>
  <sheetFormatPr defaultRowHeight="12.75" x14ac:dyDescent="0.2"/>
  <cols>
    <col min="1" max="1" width="12.7109375" customWidth="1"/>
    <col min="2" max="2" width="11.42578125" customWidth="1"/>
    <col min="3" max="3" width="11.28515625" bestFit="1" customWidth="1"/>
    <col min="4" max="4" width="24.42578125" customWidth="1"/>
    <col min="5" max="5" width="17.7109375" bestFit="1" customWidth="1"/>
    <col min="6" max="6" width="29.42578125" bestFit="1" customWidth="1"/>
    <col min="7" max="7" width="15.28515625" style="26" customWidth="1"/>
    <col min="8" max="9" width="15.28515625" style="10" customWidth="1"/>
    <col min="10" max="10" width="8.7109375" bestFit="1" customWidth="1"/>
    <col min="11" max="11" width="39.28515625" customWidth="1"/>
  </cols>
  <sheetData>
    <row r="1" spans="1:11" x14ac:dyDescent="0.2">
      <c r="A1" s="1" t="s">
        <v>176</v>
      </c>
      <c r="B1" s="1"/>
      <c r="C1" s="1"/>
      <c r="D1" s="1"/>
    </row>
    <row r="4" spans="1:11" ht="25.5" x14ac:dyDescent="0.2">
      <c r="A4" s="43" t="s">
        <v>0</v>
      </c>
      <c r="B4" s="43" t="s">
        <v>1</v>
      </c>
      <c r="C4" s="49" t="s">
        <v>56</v>
      </c>
      <c r="D4" s="43" t="s">
        <v>58</v>
      </c>
      <c r="E4" s="43" t="s">
        <v>14</v>
      </c>
      <c r="F4" s="43" t="s">
        <v>2</v>
      </c>
      <c r="G4" s="44" t="s">
        <v>17</v>
      </c>
      <c r="H4" s="45" t="s">
        <v>16</v>
      </c>
      <c r="I4" s="50" t="s">
        <v>3</v>
      </c>
      <c r="J4" s="49" t="s">
        <v>38</v>
      </c>
      <c r="K4" s="43" t="s">
        <v>25</v>
      </c>
    </row>
    <row r="5" spans="1:11" x14ac:dyDescent="0.2">
      <c r="A5" s="18">
        <v>42370</v>
      </c>
      <c r="B5" s="53"/>
      <c r="C5" s="53"/>
      <c r="D5" s="53"/>
      <c r="E5" s="53"/>
      <c r="F5" s="56" t="s">
        <v>24</v>
      </c>
      <c r="G5" s="47"/>
      <c r="H5" s="47"/>
      <c r="I5" s="47">
        <v>20057.990000000002</v>
      </c>
      <c r="J5" s="57"/>
      <c r="K5" s="53"/>
    </row>
    <row r="6" spans="1:11" x14ac:dyDescent="0.2">
      <c r="A6" s="19">
        <v>42400</v>
      </c>
      <c r="B6" s="53" t="s">
        <v>45</v>
      </c>
      <c r="C6" s="55"/>
      <c r="D6" s="55"/>
      <c r="E6" s="53"/>
      <c r="F6" s="55" t="s">
        <v>6</v>
      </c>
      <c r="G6" s="47"/>
      <c r="H6" s="47">
        <v>0.85</v>
      </c>
      <c r="I6" s="47">
        <f t="shared" ref="I6:I11" si="0">I5+G6+H6</f>
        <v>20058.84</v>
      </c>
      <c r="J6" s="61" t="s">
        <v>163</v>
      </c>
      <c r="K6" s="54"/>
    </row>
    <row r="7" spans="1:11" x14ac:dyDescent="0.2">
      <c r="A7" s="19">
        <v>42429</v>
      </c>
      <c r="B7" s="53" t="s">
        <v>45</v>
      </c>
      <c r="C7" s="55"/>
      <c r="D7" s="55"/>
      <c r="E7" s="53"/>
      <c r="F7" s="55" t="s">
        <v>6</v>
      </c>
      <c r="G7" s="47"/>
      <c r="H7" s="47">
        <v>0.8</v>
      </c>
      <c r="I7" s="47">
        <f t="shared" si="0"/>
        <v>20059.64</v>
      </c>
      <c r="J7" s="61" t="s">
        <v>163</v>
      </c>
      <c r="K7" s="54"/>
    </row>
    <row r="8" spans="1:11" x14ac:dyDescent="0.2">
      <c r="A8" s="19">
        <v>42094</v>
      </c>
      <c r="B8" s="53" t="s">
        <v>45</v>
      </c>
      <c r="C8" s="55"/>
      <c r="D8" s="55"/>
      <c r="E8" s="53"/>
      <c r="F8" s="55" t="s">
        <v>6</v>
      </c>
      <c r="G8" s="47"/>
      <c r="H8" s="47">
        <v>0.86</v>
      </c>
      <c r="I8" s="47">
        <f t="shared" si="0"/>
        <v>20060.5</v>
      </c>
      <c r="J8" s="58" t="s">
        <v>163</v>
      </c>
      <c r="K8" s="54"/>
    </row>
    <row r="9" spans="1:11" x14ac:dyDescent="0.2">
      <c r="A9" s="19">
        <v>42490</v>
      </c>
      <c r="B9" s="53" t="s">
        <v>45</v>
      </c>
      <c r="C9" s="55"/>
      <c r="D9" s="55"/>
      <c r="E9" s="53"/>
      <c r="F9" s="55" t="s">
        <v>6</v>
      </c>
      <c r="G9" s="47"/>
      <c r="H9" s="47">
        <v>0.82</v>
      </c>
      <c r="I9" s="47">
        <f t="shared" si="0"/>
        <v>20061.32</v>
      </c>
      <c r="J9" s="58" t="s">
        <v>163</v>
      </c>
      <c r="K9" s="54"/>
    </row>
    <row r="10" spans="1:11" x14ac:dyDescent="0.2">
      <c r="A10" s="19">
        <v>42521</v>
      </c>
      <c r="B10" s="53" t="s">
        <v>45</v>
      </c>
      <c r="C10" s="55"/>
      <c r="D10" s="55"/>
      <c r="E10" s="53"/>
      <c r="F10" s="55" t="s">
        <v>6</v>
      </c>
      <c r="G10" s="47"/>
      <c r="H10" s="47">
        <v>0.85</v>
      </c>
      <c r="I10" s="47">
        <f t="shared" si="0"/>
        <v>20062.169999999998</v>
      </c>
      <c r="J10" s="58" t="s">
        <v>163</v>
      </c>
      <c r="K10" s="54"/>
    </row>
    <row r="11" spans="1:11" x14ac:dyDescent="0.2">
      <c r="A11" s="19">
        <v>42551</v>
      </c>
      <c r="B11" s="53" t="s">
        <v>45</v>
      </c>
      <c r="C11" s="55"/>
      <c r="D11" s="55"/>
      <c r="E11" s="53"/>
      <c r="F11" s="55" t="s">
        <v>6</v>
      </c>
      <c r="G11" s="47"/>
      <c r="H11" s="47">
        <v>0.83</v>
      </c>
      <c r="I11" s="47">
        <f t="shared" si="0"/>
        <v>20063</v>
      </c>
      <c r="J11" s="61" t="s">
        <v>163</v>
      </c>
      <c r="K11" s="54"/>
    </row>
    <row r="12" spans="1:11" x14ac:dyDescent="0.2">
      <c r="A12" s="19">
        <v>42216</v>
      </c>
      <c r="B12" s="53" t="s">
        <v>45</v>
      </c>
      <c r="C12" s="55"/>
      <c r="D12" s="55"/>
      <c r="E12" s="53"/>
      <c r="F12" s="55" t="s">
        <v>6</v>
      </c>
      <c r="G12" s="47"/>
      <c r="H12" s="47">
        <v>0.85</v>
      </c>
      <c r="I12" s="47">
        <f t="shared" ref="I12:I16" si="1">I11+G12+H12</f>
        <v>20063.849999999999</v>
      </c>
      <c r="J12" s="61" t="s">
        <v>163</v>
      </c>
      <c r="K12" s="54"/>
    </row>
    <row r="13" spans="1:11" x14ac:dyDescent="0.2">
      <c r="A13" s="19">
        <v>42247</v>
      </c>
      <c r="B13" s="53" t="s">
        <v>45</v>
      </c>
      <c r="C13" s="55"/>
      <c r="D13" s="55"/>
      <c r="E13" s="53"/>
      <c r="F13" s="55" t="s">
        <v>6</v>
      </c>
      <c r="G13" s="47"/>
      <c r="H13" s="47">
        <v>0.85</v>
      </c>
      <c r="I13" s="47">
        <f t="shared" si="1"/>
        <v>20064.699999999997</v>
      </c>
      <c r="J13" s="58" t="s">
        <v>163</v>
      </c>
      <c r="K13" s="54"/>
    </row>
    <row r="14" spans="1:11" x14ac:dyDescent="0.2">
      <c r="A14" s="19">
        <v>42277</v>
      </c>
      <c r="B14" s="53" t="s">
        <v>45</v>
      </c>
      <c r="C14" s="55"/>
      <c r="D14" s="55"/>
      <c r="E14" s="53"/>
      <c r="F14" s="55" t="s">
        <v>6</v>
      </c>
      <c r="G14" s="47"/>
      <c r="H14" s="47">
        <v>0.83</v>
      </c>
      <c r="I14" s="47">
        <f t="shared" si="1"/>
        <v>20065.53</v>
      </c>
      <c r="J14" s="61" t="s">
        <v>163</v>
      </c>
      <c r="K14" s="54"/>
    </row>
    <row r="15" spans="1:11" x14ac:dyDescent="0.2">
      <c r="A15" s="19">
        <v>42307</v>
      </c>
      <c r="B15" s="53" t="s">
        <v>45</v>
      </c>
      <c r="C15" s="55"/>
      <c r="D15" s="55"/>
      <c r="E15" s="53"/>
      <c r="F15" s="55" t="s">
        <v>6</v>
      </c>
      <c r="G15" s="47"/>
      <c r="H15" s="47">
        <v>0.85</v>
      </c>
      <c r="I15" s="47">
        <f t="shared" si="1"/>
        <v>20066.379999999997</v>
      </c>
      <c r="J15" s="61" t="s">
        <v>163</v>
      </c>
      <c r="K15" s="54"/>
    </row>
    <row r="16" spans="1:11" x14ac:dyDescent="0.2">
      <c r="A16" s="19">
        <v>42338</v>
      </c>
      <c r="B16" s="53" t="s">
        <v>45</v>
      </c>
      <c r="C16" s="55"/>
      <c r="D16" s="55"/>
      <c r="E16" s="53"/>
      <c r="F16" s="55" t="s">
        <v>6</v>
      </c>
      <c r="G16" s="47"/>
      <c r="H16" s="47"/>
      <c r="I16" s="47">
        <f t="shared" si="1"/>
        <v>20066.379999999997</v>
      </c>
      <c r="J16" s="58" t="s">
        <v>163</v>
      </c>
      <c r="K16" s="54"/>
    </row>
    <row r="17" spans="1:11" x14ac:dyDescent="0.2">
      <c r="A17" s="19">
        <v>42369</v>
      </c>
      <c r="B17" s="53" t="s">
        <v>45</v>
      </c>
      <c r="C17" s="55"/>
      <c r="D17" s="55"/>
      <c r="E17" s="53"/>
      <c r="F17" s="55" t="s">
        <v>6</v>
      </c>
      <c r="G17" s="47"/>
      <c r="H17" s="47"/>
      <c r="I17" s="47">
        <f t="shared" ref="I17:I18" si="2">I16+G17+H17</f>
        <v>20066.379999999997</v>
      </c>
      <c r="J17" s="58" t="s">
        <v>163</v>
      </c>
      <c r="K17" s="54"/>
    </row>
    <row r="18" spans="1:11" x14ac:dyDescent="0.2">
      <c r="A18" s="19"/>
      <c r="B18" s="53"/>
      <c r="C18" s="55"/>
      <c r="D18" s="55"/>
      <c r="E18" s="53"/>
      <c r="F18" s="55"/>
      <c r="G18" s="47"/>
      <c r="H18" s="47"/>
      <c r="I18" s="47">
        <f t="shared" si="2"/>
        <v>20066.379999999997</v>
      </c>
      <c r="J18" s="58"/>
      <c r="K18" s="54"/>
    </row>
    <row r="19" spans="1:11" x14ac:dyDescent="0.2">
      <c r="A19" s="21"/>
      <c r="B19" s="21"/>
      <c r="C19" s="21"/>
      <c r="D19" s="21"/>
      <c r="E19" s="22"/>
      <c r="F19" s="22"/>
      <c r="G19" s="27"/>
      <c r="H19" s="23"/>
      <c r="I19" s="24"/>
      <c r="J19" s="22"/>
      <c r="K19" s="25"/>
    </row>
    <row r="20" spans="1:11" x14ac:dyDescent="0.2">
      <c r="A20" s="3"/>
      <c r="B20" s="3"/>
      <c r="C20" s="3"/>
      <c r="D20" s="3"/>
      <c r="E20" s="2"/>
      <c r="G20" s="28"/>
    </row>
    <row r="21" spans="1:11" x14ac:dyDescent="0.2">
      <c r="A21" s="3" t="s">
        <v>39</v>
      </c>
      <c r="B21" s="3"/>
      <c r="C21" s="3"/>
      <c r="D21" s="3"/>
      <c r="E21" s="2"/>
      <c r="G21" s="30">
        <f>SUM(G5:G20)</f>
        <v>0</v>
      </c>
      <c r="H21" s="10">
        <f>SUM(H5:H20)</f>
        <v>8.3899999999999988</v>
      </c>
    </row>
    <row r="22" spans="1:11" x14ac:dyDescent="0.2">
      <c r="A22" s="6" t="s">
        <v>26</v>
      </c>
      <c r="B22" s="7"/>
      <c r="C22" s="7"/>
      <c r="D22" s="7"/>
      <c r="E22" s="8"/>
      <c r="F22" s="8"/>
      <c r="G22" s="29"/>
      <c r="H22" s="11"/>
      <c r="I22" s="9">
        <f>I5+G21+H21</f>
        <v>20066.38</v>
      </c>
      <c r="J22" s="8"/>
      <c r="K22" s="8"/>
    </row>
    <row r="23" spans="1:11" x14ac:dyDescent="0.2">
      <c r="A23" s="3"/>
      <c r="B23" s="3"/>
      <c r="C23" s="3"/>
      <c r="D23" s="3"/>
      <c r="E23" s="2"/>
      <c r="G23" s="28"/>
      <c r="I23" s="20"/>
    </row>
    <row r="24" spans="1:11" x14ac:dyDescent="0.2">
      <c r="B24" s="12" t="s">
        <v>45</v>
      </c>
      <c r="C24" s="12"/>
      <c r="D24" s="12"/>
      <c r="E24" s="12" t="s">
        <v>53</v>
      </c>
      <c r="F24" s="1" t="s">
        <v>15</v>
      </c>
    </row>
    <row r="25" spans="1:11" x14ac:dyDescent="0.2">
      <c r="B25" s="12" t="s">
        <v>17</v>
      </c>
      <c r="C25" s="12"/>
      <c r="D25" s="12"/>
      <c r="E25" s="59" t="s">
        <v>74</v>
      </c>
      <c r="F25" t="s">
        <v>4</v>
      </c>
    </row>
    <row r="26" spans="1:11" x14ac:dyDescent="0.2">
      <c r="E26" s="12" t="s">
        <v>57</v>
      </c>
      <c r="F26" t="s">
        <v>5</v>
      </c>
    </row>
    <row r="27" spans="1:11" x14ac:dyDescent="0.2">
      <c r="E27" s="12" t="s">
        <v>55</v>
      </c>
      <c r="F27" t="s">
        <v>18</v>
      </c>
    </row>
    <row r="28" spans="1:11" x14ac:dyDescent="0.2">
      <c r="E28" s="59"/>
      <c r="F28" t="s">
        <v>19</v>
      </c>
    </row>
    <row r="29" spans="1:11" x14ac:dyDescent="0.2">
      <c r="F29" t="s">
        <v>6</v>
      </c>
    </row>
    <row r="30" spans="1:11" x14ac:dyDescent="0.2">
      <c r="F30" t="s">
        <v>20</v>
      </c>
    </row>
    <row r="32" spans="1:11" x14ac:dyDescent="0.2">
      <c r="F32" s="1" t="s">
        <v>21</v>
      </c>
    </row>
    <row r="33" spans="6:6" x14ac:dyDescent="0.2">
      <c r="F33" t="s">
        <v>7</v>
      </c>
    </row>
    <row r="34" spans="6:6" x14ac:dyDescent="0.2">
      <c r="F34" t="s">
        <v>8</v>
      </c>
    </row>
    <row r="35" spans="6:6" x14ac:dyDescent="0.2">
      <c r="F35" t="s">
        <v>9</v>
      </c>
    </row>
    <row r="36" spans="6:6" x14ac:dyDescent="0.2">
      <c r="F36" t="s">
        <v>10</v>
      </c>
    </row>
    <row r="37" spans="6:6" x14ac:dyDescent="0.2">
      <c r="F37" t="s">
        <v>11</v>
      </c>
    </row>
    <row r="38" spans="6:6" x14ac:dyDescent="0.2">
      <c r="F38" t="s">
        <v>23</v>
      </c>
    </row>
    <row r="39" spans="6:6" x14ac:dyDescent="0.2">
      <c r="F39" t="s">
        <v>12</v>
      </c>
    </row>
    <row r="40" spans="6:6" x14ac:dyDescent="0.2">
      <c r="F40" t="s">
        <v>13</v>
      </c>
    </row>
    <row r="41" spans="6:6" x14ac:dyDescent="0.2">
      <c r="F41" t="s">
        <v>22</v>
      </c>
    </row>
    <row r="65432" spans="2:4" x14ac:dyDescent="0.2">
      <c r="B65432" s="19"/>
      <c r="C65432" s="21"/>
      <c r="D65432" s="21"/>
    </row>
  </sheetData>
  <autoFilter ref="A4:K18"/>
  <dataValidations count="2">
    <dataValidation type="list" allowBlank="1" showInputMessage="1" showErrorMessage="1" sqref="E5:E18">
      <formula1>event</formula1>
    </dataValidation>
    <dataValidation type="list" allowBlank="1" showInputMessage="1" showErrorMessage="1" sqref="B5:B18">
      <formula1>type</formula1>
    </dataValidation>
  </dataValidations>
  <printOptions horizontalCentered="1"/>
  <pageMargins left="0" right="0" top="0" bottom="0.5" header="0" footer="0"/>
  <pageSetup scale="63" fitToHeight="0" orientation="landscape" r:id="rId1"/>
  <headerFooter alignWithMargins="0">
    <oddFooter>&amp;L&amp;Z&amp;F
&amp;A&amp;C&amp;P of &amp;N&amp;R&amp;D
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J65450"/>
  <sheetViews>
    <sheetView zoomScale="85" zoomScaleNormal="85" workbookViewId="0">
      <pane ySplit="4" topLeftCell="A11" activePane="bottomLeft" state="frozen"/>
      <selection pane="bottomLeft" activeCell="A19" sqref="A19"/>
    </sheetView>
  </sheetViews>
  <sheetFormatPr defaultRowHeight="12.75" x14ac:dyDescent="0.2"/>
  <cols>
    <col min="1" max="1" width="12.7109375" customWidth="1"/>
    <col min="2" max="2" width="11.42578125" customWidth="1"/>
    <col min="3" max="3" width="24.42578125" customWidth="1"/>
    <col min="4" max="4" width="17.7109375" bestFit="1" customWidth="1"/>
    <col min="5" max="5" width="29.42578125" bestFit="1" customWidth="1"/>
    <col min="6" max="6" width="14.85546875" style="26" customWidth="1"/>
    <col min="7" max="8" width="14.85546875" style="10" customWidth="1"/>
    <col min="9" max="9" width="10.28515625" style="10" customWidth="1"/>
    <col min="10" max="10" width="48.5703125" bestFit="1" customWidth="1"/>
  </cols>
  <sheetData>
    <row r="1" spans="1:10" x14ac:dyDescent="0.2">
      <c r="A1" s="1" t="s">
        <v>274</v>
      </c>
      <c r="B1" s="1"/>
      <c r="C1" s="1"/>
    </row>
    <row r="4" spans="1:10" ht="25.5" x14ac:dyDescent="0.2">
      <c r="A4" s="43" t="s">
        <v>0</v>
      </c>
      <c r="B4" s="43" t="s">
        <v>1</v>
      </c>
      <c r="C4" s="43" t="s">
        <v>58</v>
      </c>
      <c r="D4" s="43" t="s">
        <v>14</v>
      </c>
      <c r="E4" s="43" t="s">
        <v>2</v>
      </c>
      <c r="F4" s="44" t="s">
        <v>17</v>
      </c>
      <c r="G4" s="45" t="s">
        <v>16</v>
      </c>
      <c r="H4" s="50" t="s">
        <v>3</v>
      </c>
      <c r="I4" s="50" t="s">
        <v>64</v>
      </c>
      <c r="J4" s="43" t="s">
        <v>25</v>
      </c>
    </row>
    <row r="5" spans="1:10" x14ac:dyDescent="0.2">
      <c r="A5" s="18">
        <v>42370</v>
      </c>
      <c r="B5" s="53"/>
      <c r="C5" s="53"/>
      <c r="D5" s="53"/>
      <c r="E5" s="56" t="s">
        <v>24</v>
      </c>
      <c r="F5" s="47"/>
      <c r="G5" s="47"/>
      <c r="H5" s="47">
        <v>15.5</v>
      </c>
      <c r="I5" s="46"/>
      <c r="J5" s="53"/>
    </row>
    <row r="6" spans="1:10" x14ac:dyDescent="0.2">
      <c r="A6" s="18">
        <v>42400</v>
      </c>
      <c r="B6" s="53"/>
      <c r="C6" s="53"/>
      <c r="D6" s="53"/>
      <c r="E6" s="60"/>
      <c r="F6" s="47"/>
      <c r="G6" s="47"/>
      <c r="H6" s="47">
        <f>H5+F6+G6</f>
        <v>15.5</v>
      </c>
      <c r="I6" s="46"/>
      <c r="J6" s="108" t="s">
        <v>164</v>
      </c>
    </row>
    <row r="7" spans="1:10" x14ac:dyDescent="0.2">
      <c r="A7" s="18">
        <v>42429</v>
      </c>
      <c r="B7" s="53"/>
      <c r="C7" s="108"/>
      <c r="D7" s="53"/>
      <c r="E7" s="60"/>
      <c r="F7" s="47"/>
      <c r="G7" s="47"/>
      <c r="H7" s="47">
        <f t="shared" ref="H7:H21" si="0">H6+F7+G7</f>
        <v>15.5</v>
      </c>
      <c r="I7" s="46" t="e">
        <f>F7/G7</f>
        <v>#DIV/0!</v>
      </c>
      <c r="J7" s="108" t="s">
        <v>273</v>
      </c>
    </row>
    <row r="8" spans="1:10" x14ac:dyDescent="0.2">
      <c r="A8" s="18">
        <v>42460</v>
      </c>
      <c r="B8" s="53"/>
      <c r="C8" s="108"/>
      <c r="D8" s="53"/>
      <c r="E8" s="60"/>
      <c r="F8" s="47">
        <v>-67.03</v>
      </c>
      <c r="G8" s="47">
        <v>3033.3</v>
      </c>
      <c r="H8" s="47">
        <f t="shared" si="0"/>
        <v>2981.77</v>
      </c>
      <c r="I8" s="46">
        <f>F8/G8</f>
        <v>-2.2098045033461904E-2</v>
      </c>
      <c r="J8" s="108" t="s">
        <v>165</v>
      </c>
    </row>
    <row r="9" spans="1:10" x14ac:dyDescent="0.2">
      <c r="A9" s="18">
        <v>42490</v>
      </c>
      <c r="B9" s="53"/>
      <c r="C9" s="108"/>
      <c r="D9" s="53"/>
      <c r="E9" s="60"/>
      <c r="F9" s="47">
        <v>-2966.27</v>
      </c>
      <c r="G9" s="47"/>
      <c r="H9" s="47">
        <f t="shared" si="0"/>
        <v>15.5</v>
      </c>
      <c r="I9" s="46"/>
      <c r="J9" s="108" t="s">
        <v>275</v>
      </c>
    </row>
    <row r="10" spans="1:10" x14ac:dyDescent="0.2">
      <c r="A10" s="18">
        <v>42521</v>
      </c>
      <c r="B10" s="53"/>
      <c r="C10" s="53"/>
      <c r="D10" s="53"/>
      <c r="E10" s="60"/>
      <c r="F10" s="47">
        <f>-(4.7*8)-9.1-586.2-976.5</f>
        <v>-1609.4</v>
      </c>
      <c r="G10" s="47">
        <v>2000</v>
      </c>
      <c r="H10" s="47">
        <f t="shared" si="0"/>
        <v>406.09999999999991</v>
      </c>
      <c r="I10" s="46">
        <f t="shared" ref="I10:I27" si="1">F10/G10</f>
        <v>-0.80470000000000008</v>
      </c>
      <c r="J10" s="53" t="s">
        <v>276</v>
      </c>
    </row>
    <row r="11" spans="1:10" x14ac:dyDescent="0.2">
      <c r="A11" s="18">
        <v>42551</v>
      </c>
      <c r="B11" s="53"/>
      <c r="C11" s="53"/>
      <c r="D11" s="53"/>
      <c r="E11" s="60"/>
      <c r="F11" s="47">
        <v>-390.6</v>
      </c>
      <c r="G11" s="47"/>
      <c r="H11" s="47">
        <f t="shared" si="0"/>
        <v>15.499999999999886</v>
      </c>
      <c r="I11" s="46" t="e">
        <f t="shared" si="1"/>
        <v>#DIV/0!</v>
      </c>
      <c r="J11" s="53" t="s">
        <v>275</v>
      </c>
    </row>
    <row r="12" spans="1:10" x14ac:dyDescent="0.2">
      <c r="A12" s="18">
        <v>42551</v>
      </c>
      <c r="B12" s="53"/>
      <c r="C12" s="53"/>
      <c r="D12" s="53"/>
      <c r="E12" s="60"/>
      <c r="F12" s="47"/>
      <c r="G12" s="47">
        <v>195.3</v>
      </c>
      <c r="H12" s="47">
        <f t="shared" si="0"/>
        <v>210.7999999999999</v>
      </c>
      <c r="I12" s="46"/>
      <c r="J12" s="53"/>
    </row>
    <row r="13" spans="1:10" x14ac:dyDescent="0.2">
      <c r="A13" s="18">
        <v>42565</v>
      </c>
      <c r="B13" s="53"/>
      <c r="C13" s="53"/>
      <c r="D13" s="53"/>
      <c r="E13" s="60"/>
      <c r="F13" s="47">
        <v>-195.3</v>
      </c>
      <c r="G13" s="47"/>
      <c r="H13" s="47">
        <f t="shared" si="0"/>
        <v>15.499999999999886</v>
      </c>
      <c r="I13" s="46" t="e">
        <f t="shared" si="1"/>
        <v>#DIV/0!</v>
      </c>
      <c r="J13" s="108" t="s">
        <v>275</v>
      </c>
    </row>
    <row r="14" spans="1:10" x14ac:dyDescent="0.2">
      <c r="A14" s="18">
        <v>42592</v>
      </c>
      <c r="B14" s="53"/>
      <c r="C14" s="53"/>
      <c r="D14" s="53"/>
      <c r="E14" s="60"/>
      <c r="F14" s="47"/>
      <c r="G14" s="47">
        <v>1646.52</v>
      </c>
      <c r="H14" s="47">
        <f t="shared" si="0"/>
        <v>1662.02</v>
      </c>
      <c r="I14" s="46">
        <f t="shared" si="1"/>
        <v>0</v>
      </c>
      <c r="J14" s="53" t="s">
        <v>318</v>
      </c>
    </row>
    <row r="15" spans="1:10" x14ac:dyDescent="0.2">
      <c r="A15" s="18">
        <v>42592</v>
      </c>
      <c r="B15" s="53"/>
      <c r="C15" s="53"/>
      <c r="D15" s="53"/>
      <c r="E15" s="60"/>
      <c r="F15" s="47">
        <v>-1646.52</v>
      </c>
      <c r="G15" s="47"/>
      <c r="H15" s="47">
        <f t="shared" si="0"/>
        <v>15.5</v>
      </c>
      <c r="I15" s="46" t="e">
        <f t="shared" si="1"/>
        <v>#DIV/0!</v>
      </c>
      <c r="J15" s="108" t="s">
        <v>275</v>
      </c>
    </row>
    <row r="16" spans="1:10" x14ac:dyDescent="0.2">
      <c r="A16" s="18">
        <v>42621</v>
      </c>
      <c r="B16" s="53"/>
      <c r="C16" s="53"/>
      <c r="D16" s="53"/>
      <c r="E16" s="60"/>
      <c r="F16" s="47"/>
      <c r="G16" s="47">
        <v>1695.42</v>
      </c>
      <c r="H16" s="47">
        <f t="shared" si="0"/>
        <v>1710.92</v>
      </c>
      <c r="I16" s="46">
        <f t="shared" si="1"/>
        <v>0</v>
      </c>
      <c r="J16" s="53" t="s">
        <v>318</v>
      </c>
    </row>
    <row r="17" spans="1:10" x14ac:dyDescent="0.2">
      <c r="A17" s="18">
        <v>42621</v>
      </c>
      <c r="B17" s="53"/>
      <c r="C17" s="53"/>
      <c r="D17" s="53"/>
      <c r="E17" s="60"/>
      <c r="F17" s="47">
        <v>-1695.42</v>
      </c>
      <c r="G17" s="47"/>
      <c r="H17" s="47">
        <f t="shared" si="0"/>
        <v>15.5</v>
      </c>
      <c r="I17" s="46" t="e">
        <f t="shared" si="1"/>
        <v>#DIV/0!</v>
      </c>
      <c r="J17" s="53" t="s">
        <v>275</v>
      </c>
    </row>
    <row r="18" spans="1:10" x14ac:dyDescent="0.2">
      <c r="A18" s="18"/>
      <c r="B18" s="53"/>
      <c r="C18" s="53"/>
      <c r="D18" s="53"/>
      <c r="E18" s="60"/>
      <c r="F18" s="47"/>
      <c r="G18" s="47">
        <v>439.8</v>
      </c>
      <c r="H18" s="47">
        <f t="shared" si="0"/>
        <v>455.3</v>
      </c>
      <c r="I18" s="46">
        <f t="shared" si="1"/>
        <v>0</v>
      </c>
      <c r="J18" s="53"/>
    </row>
    <row r="19" spans="1:10" x14ac:dyDescent="0.2">
      <c r="A19" s="18"/>
      <c r="B19" s="53"/>
      <c r="C19" s="53"/>
      <c r="D19" s="53"/>
      <c r="E19" s="60"/>
      <c r="F19" s="47"/>
      <c r="G19" s="47"/>
      <c r="H19" s="47">
        <f t="shared" si="0"/>
        <v>455.3</v>
      </c>
      <c r="I19" s="46" t="e">
        <f t="shared" si="1"/>
        <v>#DIV/0!</v>
      </c>
      <c r="J19" s="53"/>
    </row>
    <row r="20" spans="1:10" x14ac:dyDescent="0.2">
      <c r="A20" s="18"/>
      <c r="B20" s="53"/>
      <c r="C20" s="108"/>
      <c r="D20" s="53"/>
      <c r="E20" s="60"/>
      <c r="F20" s="47"/>
      <c r="G20" s="47"/>
      <c r="H20" s="47">
        <f t="shared" si="0"/>
        <v>455.3</v>
      </c>
      <c r="I20" s="46"/>
      <c r="J20" s="53"/>
    </row>
    <row r="21" spans="1:10" x14ac:dyDescent="0.2">
      <c r="A21" s="18"/>
      <c r="B21" s="53"/>
      <c r="C21" s="53"/>
      <c r="D21" s="53"/>
      <c r="E21" s="60"/>
      <c r="F21" s="47"/>
      <c r="G21" s="47"/>
      <c r="H21" s="47">
        <f t="shared" si="0"/>
        <v>455.3</v>
      </c>
      <c r="I21" s="46" t="e">
        <f t="shared" si="1"/>
        <v>#DIV/0!</v>
      </c>
      <c r="J21" s="53"/>
    </row>
    <row r="22" spans="1:10" x14ac:dyDescent="0.2">
      <c r="A22" s="18"/>
      <c r="B22" s="53"/>
      <c r="C22" s="53"/>
      <c r="D22" s="53"/>
      <c r="E22" s="60"/>
      <c r="F22" s="47"/>
      <c r="G22" s="47"/>
      <c r="H22" s="47">
        <f t="shared" ref="H22:H36" si="2">H21+F22+G22</f>
        <v>455.3</v>
      </c>
      <c r="I22" s="46" t="e">
        <f t="shared" si="1"/>
        <v>#DIV/0!</v>
      </c>
      <c r="J22" s="53"/>
    </row>
    <row r="23" spans="1:10" x14ac:dyDescent="0.2">
      <c r="A23" s="18"/>
      <c r="B23" s="53"/>
      <c r="C23" s="53"/>
      <c r="D23" s="53"/>
      <c r="E23" s="60"/>
      <c r="F23" s="47"/>
      <c r="G23" s="47"/>
      <c r="H23" s="47">
        <f t="shared" si="2"/>
        <v>455.3</v>
      </c>
      <c r="I23" s="46" t="e">
        <f t="shared" si="1"/>
        <v>#DIV/0!</v>
      </c>
      <c r="J23" s="53"/>
    </row>
    <row r="24" spans="1:10" x14ac:dyDescent="0.2">
      <c r="A24" s="18"/>
      <c r="B24" s="53"/>
      <c r="C24" s="53"/>
      <c r="D24" s="53"/>
      <c r="E24" s="60"/>
      <c r="F24" s="47"/>
      <c r="G24" s="47"/>
      <c r="H24" s="47">
        <f t="shared" si="2"/>
        <v>455.3</v>
      </c>
      <c r="I24" s="46" t="e">
        <f t="shared" si="1"/>
        <v>#DIV/0!</v>
      </c>
      <c r="J24" s="53"/>
    </row>
    <row r="25" spans="1:10" x14ac:dyDescent="0.2">
      <c r="A25" s="18"/>
      <c r="B25" s="53"/>
      <c r="C25" s="53"/>
      <c r="D25" s="53"/>
      <c r="E25" s="60"/>
      <c r="F25" s="47"/>
      <c r="G25" s="47"/>
      <c r="H25" s="47">
        <f t="shared" si="2"/>
        <v>455.3</v>
      </c>
      <c r="I25" s="46" t="e">
        <f t="shared" si="1"/>
        <v>#DIV/0!</v>
      </c>
      <c r="J25" s="53"/>
    </row>
    <row r="26" spans="1:10" x14ac:dyDescent="0.2">
      <c r="A26" s="18"/>
      <c r="B26" s="53"/>
      <c r="C26" s="53"/>
      <c r="D26" s="53"/>
      <c r="E26" s="60"/>
      <c r="F26" s="47"/>
      <c r="G26" s="47"/>
      <c r="H26" s="47">
        <f t="shared" si="2"/>
        <v>455.3</v>
      </c>
      <c r="I26" s="46" t="e">
        <f t="shared" si="1"/>
        <v>#DIV/0!</v>
      </c>
      <c r="J26" s="53"/>
    </row>
    <row r="27" spans="1:10" x14ac:dyDescent="0.2">
      <c r="A27" s="18"/>
      <c r="B27" s="53"/>
      <c r="C27" s="53"/>
      <c r="D27" s="53"/>
      <c r="E27" s="60"/>
      <c r="F27" s="47"/>
      <c r="G27" s="47"/>
      <c r="H27" s="47">
        <f t="shared" si="2"/>
        <v>455.3</v>
      </c>
      <c r="I27" s="46" t="e">
        <f t="shared" si="1"/>
        <v>#DIV/0!</v>
      </c>
      <c r="J27" s="53"/>
    </row>
    <row r="28" spans="1:10" x14ac:dyDescent="0.2">
      <c r="A28" s="18"/>
      <c r="B28" s="53"/>
      <c r="C28" s="108"/>
      <c r="D28" s="53"/>
      <c r="E28" s="60"/>
      <c r="F28" s="47"/>
      <c r="G28" s="47"/>
      <c r="H28" s="47">
        <f t="shared" si="2"/>
        <v>455.3</v>
      </c>
      <c r="I28" s="46"/>
      <c r="J28" s="53"/>
    </row>
    <row r="29" spans="1:10" x14ac:dyDescent="0.2">
      <c r="A29" s="18"/>
      <c r="B29" s="53"/>
      <c r="C29" s="53"/>
      <c r="D29" s="53"/>
      <c r="E29" s="60"/>
      <c r="F29" s="47"/>
      <c r="G29" s="47"/>
      <c r="H29" s="47">
        <f t="shared" si="2"/>
        <v>455.3</v>
      </c>
      <c r="I29" s="46"/>
      <c r="J29" s="53"/>
    </row>
    <row r="30" spans="1:10" x14ac:dyDescent="0.2">
      <c r="A30" s="18"/>
      <c r="B30" s="53"/>
      <c r="C30" s="53"/>
      <c r="D30" s="53"/>
      <c r="E30" s="60"/>
      <c r="F30" s="47"/>
      <c r="G30" s="47"/>
      <c r="H30" s="47">
        <f t="shared" si="2"/>
        <v>455.3</v>
      </c>
      <c r="I30" s="46"/>
      <c r="J30" s="53"/>
    </row>
    <row r="31" spans="1:10" x14ac:dyDescent="0.2">
      <c r="A31" s="18"/>
      <c r="B31" s="53"/>
      <c r="C31" s="53"/>
      <c r="D31" s="53"/>
      <c r="E31" s="60"/>
      <c r="F31" s="47"/>
      <c r="G31" s="47"/>
      <c r="H31" s="47">
        <f t="shared" si="2"/>
        <v>455.3</v>
      </c>
      <c r="I31" s="46"/>
      <c r="J31" s="53"/>
    </row>
    <row r="32" spans="1:10" x14ac:dyDescent="0.2">
      <c r="A32" s="18"/>
      <c r="B32" s="53"/>
      <c r="C32" s="53"/>
      <c r="D32" s="53"/>
      <c r="E32" s="60"/>
      <c r="F32" s="47"/>
      <c r="G32" s="47"/>
      <c r="H32" s="47">
        <f t="shared" si="2"/>
        <v>455.3</v>
      </c>
      <c r="I32" s="46"/>
      <c r="J32" s="53"/>
    </row>
    <row r="33" spans="1:10" x14ac:dyDescent="0.2">
      <c r="A33" s="19"/>
      <c r="B33" s="53"/>
      <c r="C33" s="60"/>
      <c r="D33" s="53"/>
      <c r="E33" s="60"/>
      <c r="F33" s="47"/>
      <c r="G33" s="47"/>
      <c r="H33" s="47">
        <f t="shared" si="2"/>
        <v>455.3</v>
      </c>
      <c r="I33" s="46"/>
      <c r="J33" s="54"/>
    </row>
    <row r="34" spans="1:10" x14ac:dyDescent="0.2">
      <c r="A34" s="19"/>
      <c r="B34" s="53"/>
      <c r="C34" s="60"/>
      <c r="D34" s="53"/>
      <c r="E34" s="60"/>
      <c r="F34" s="47"/>
      <c r="G34" s="47"/>
      <c r="H34" s="47">
        <f t="shared" si="2"/>
        <v>455.3</v>
      </c>
      <c r="I34" s="46"/>
      <c r="J34" s="54"/>
    </row>
    <row r="35" spans="1:10" x14ac:dyDescent="0.2">
      <c r="A35" s="19"/>
      <c r="B35" s="53"/>
      <c r="C35" s="60"/>
      <c r="D35" s="53"/>
      <c r="E35" s="55"/>
      <c r="F35" s="47"/>
      <c r="G35" s="47"/>
      <c r="H35" s="47">
        <f t="shared" si="2"/>
        <v>455.3</v>
      </c>
      <c r="I35" s="46"/>
      <c r="J35" s="54"/>
    </row>
    <row r="36" spans="1:10" x14ac:dyDescent="0.2">
      <c r="A36" s="19"/>
      <c r="B36" s="53"/>
      <c r="C36" s="60"/>
      <c r="D36" s="53"/>
      <c r="E36" s="55"/>
      <c r="F36" s="48"/>
      <c r="G36" s="47"/>
      <c r="H36" s="47">
        <f t="shared" si="2"/>
        <v>455.3</v>
      </c>
      <c r="I36" s="46"/>
      <c r="J36" s="54"/>
    </row>
    <row r="37" spans="1:10" x14ac:dyDescent="0.2">
      <c r="A37" s="21"/>
      <c r="B37" s="21"/>
      <c r="C37" s="21"/>
      <c r="D37" s="22"/>
      <c r="E37" s="22"/>
      <c r="F37" s="27"/>
      <c r="G37" s="23"/>
      <c r="H37" s="24"/>
      <c r="I37" s="24"/>
      <c r="J37" s="25"/>
    </row>
    <row r="38" spans="1:10" x14ac:dyDescent="0.2">
      <c r="A38" s="3"/>
      <c r="B38" s="3"/>
      <c r="C38" s="3"/>
      <c r="D38" s="2"/>
      <c r="F38" s="28"/>
      <c r="I38" s="76"/>
    </row>
    <row r="39" spans="1:10" x14ac:dyDescent="0.2">
      <c r="A39" s="3" t="s">
        <v>39</v>
      </c>
      <c r="B39" s="3"/>
      <c r="C39" s="3"/>
      <c r="D39" s="2"/>
      <c r="F39" s="30">
        <f>SUBTOTAL(9,F5:F38)</f>
        <v>-8570.5400000000009</v>
      </c>
      <c r="G39" s="77">
        <f>SUBTOTAL(9,G5:G38)</f>
        <v>9010.34</v>
      </c>
    </row>
    <row r="40" spans="1:10" x14ac:dyDescent="0.2">
      <c r="A40" s="6" t="s">
        <v>26</v>
      </c>
      <c r="B40" s="7"/>
      <c r="C40" s="7"/>
      <c r="D40" s="8"/>
      <c r="E40" s="8"/>
      <c r="F40" s="29"/>
      <c r="G40" s="11"/>
      <c r="H40" s="9">
        <f>H5+F39+G39</f>
        <v>455.29999999999927</v>
      </c>
      <c r="I40" s="9"/>
      <c r="J40" s="8"/>
    </row>
    <row r="41" spans="1:10" x14ac:dyDescent="0.2">
      <c r="A41" s="3"/>
      <c r="B41" s="3"/>
      <c r="C41" s="3"/>
      <c r="D41" s="2"/>
      <c r="F41" s="28"/>
      <c r="H41" s="20"/>
      <c r="I41" s="20"/>
    </row>
    <row r="42" spans="1:10" x14ac:dyDescent="0.2">
      <c r="B42" s="12" t="s">
        <v>45</v>
      </c>
      <c r="C42" s="12" t="s">
        <v>41</v>
      </c>
      <c r="D42" s="12" t="s">
        <v>53</v>
      </c>
      <c r="E42" s="1" t="s">
        <v>15</v>
      </c>
    </row>
    <row r="43" spans="1:10" x14ac:dyDescent="0.2">
      <c r="B43" s="12" t="s">
        <v>17</v>
      </c>
      <c r="C43" s="59" t="s">
        <v>162</v>
      </c>
      <c r="D43" s="59" t="s">
        <v>74</v>
      </c>
      <c r="E43" t="s">
        <v>4</v>
      </c>
    </row>
    <row r="44" spans="1:10" x14ac:dyDescent="0.2">
      <c r="D44" s="12" t="s">
        <v>57</v>
      </c>
      <c r="E44" t="s">
        <v>5</v>
      </c>
    </row>
    <row r="45" spans="1:10" x14ac:dyDescent="0.2">
      <c r="D45" s="12" t="s">
        <v>55</v>
      </c>
      <c r="E45" t="s">
        <v>18</v>
      </c>
    </row>
    <row r="46" spans="1:10" x14ac:dyDescent="0.2">
      <c r="E46" t="s">
        <v>19</v>
      </c>
    </row>
    <row r="47" spans="1:10" x14ac:dyDescent="0.2">
      <c r="E47" t="s">
        <v>6</v>
      </c>
    </row>
    <row r="48" spans="1:10" x14ac:dyDescent="0.2">
      <c r="D48" s="59"/>
      <c r="E48" t="s">
        <v>20</v>
      </c>
    </row>
    <row r="50" spans="5:5" x14ac:dyDescent="0.2">
      <c r="E50" s="1" t="s">
        <v>21</v>
      </c>
    </row>
    <row r="51" spans="5:5" x14ac:dyDescent="0.2">
      <c r="E51" t="s">
        <v>7</v>
      </c>
    </row>
    <row r="52" spans="5:5" x14ac:dyDescent="0.2">
      <c r="E52" t="s">
        <v>8</v>
      </c>
    </row>
    <row r="53" spans="5:5" x14ac:dyDescent="0.2">
      <c r="E53" t="s">
        <v>9</v>
      </c>
    </row>
    <row r="54" spans="5:5" x14ac:dyDescent="0.2">
      <c r="E54" t="s">
        <v>10</v>
      </c>
    </row>
    <row r="55" spans="5:5" x14ac:dyDescent="0.2">
      <c r="E55" t="s">
        <v>11</v>
      </c>
    </row>
    <row r="56" spans="5:5" x14ac:dyDescent="0.2">
      <c r="E56" t="s">
        <v>23</v>
      </c>
    </row>
    <row r="57" spans="5:5" x14ac:dyDescent="0.2">
      <c r="E57" t="s">
        <v>12</v>
      </c>
    </row>
    <row r="58" spans="5:5" x14ac:dyDescent="0.2">
      <c r="E58" t="s">
        <v>13</v>
      </c>
    </row>
    <row r="59" spans="5:5" x14ac:dyDescent="0.2">
      <c r="E59" t="s">
        <v>22</v>
      </c>
    </row>
    <row r="65450" spans="2:3" x14ac:dyDescent="0.2">
      <c r="B65450" s="19"/>
      <c r="C65450" s="21"/>
    </row>
  </sheetData>
  <autoFilter ref="A4:J36"/>
  <dataValidations count="2">
    <dataValidation type="list" allowBlank="1" showInputMessage="1" showErrorMessage="1" sqref="D5:D36">
      <formula1>event</formula1>
    </dataValidation>
    <dataValidation type="list" allowBlank="1" showInputMessage="1" showErrorMessage="1" sqref="B5:B36">
      <formula1>type</formula1>
    </dataValidation>
  </dataValidations>
  <printOptions horizontalCentered="1"/>
  <pageMargins left="0" right="0" top="0" bottom="0.5" header="0" footer="0"/>
  <pageSetup scale="68" fitToHeight="0" orientation="landscape" r:id="rId1"/>
  <headerFooter alignWithMargins="0">
    <oddFooter>&amp;L&amp;Z&amp;F
&amp;A&amp;C&amp;P of &amp;N&amp;R&amp;D
&amp;T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I65405"/>
  <sheetViews>
    <sheetView topLeftCell="A16" zoomScale="90" zoomScaleNormal="90" workbookViewId="0">
      <selection activeCell="B46" sqref="B46"/>
    </sheetView>
  </sheetViews>
  <sheetFormatPr defaultRowHeight="12.75" x14ac:dyDescent="0.2"/>
  <cols>
    <col min="1" max="1" width="12.7109375" customWidth="1"/>
    <col min="2" max="2" width="24.42578125" customWidth="1"/>
    <col min="3" max="3" width="17.7109375" bestFit="1" customWidth="1"/>
    <col min="4" max="4" width="29.42578125" bestFit="1" customWidth="1"/>
    <col min="5" max="5" width="14.85546875" style="10" customWidth="1"/>
    <col min="6" max="6" width="44" bestFit="1" customWidth="1"/>
    <col min="7" max="7" width="17.7109375" bestFit="1" customWidth="1"/>
    <col min="8" max="8" width="26.140625" bestFit="1" customWidth="1"/>
  </cols>
  <sheetData>
    <row r="1" spans="1:9" x14ac:dyDescent="0.2">
      <c r="A1" s="1" t="s">
        <v>95</v>
      </c>
      <c r="B1" s="1"/>
    </row>
    <row r="4" spans="1:9" x14ac:dyDescent="0.2">
      <c r="A4" s="43" t="s">
        <v>0</v>
      </c>
      <c r="B4" s="43" t="s">
        <v>81</v>
      </c>
      <c r="C4" s="43" t="s">
        <v>14</v>
      </c>
      <c r="D4" s="43" t="s">
        <v>82</v>
      </c>
      <c r="E4" s="45" t="s">
        <v>16</v>
      </c>
      <c r="F4" s="43" t="s">
        <v>25</v>
      </c>
      <c r="G4" s="43" t="s">
        <v>80</v>
      </c>
    </row>
    <row r="5" spans="1:9" s="41" customFormat="1" x14ac:dyDescent="0.2">
      <c r="A5" s="100">
        <v>41647</v>
      </c>
      <c r="B5" s="101" t="s">
        <v>101</v>
      </c>
      <c r="C5" s="102" t="s">
        <v>98</v>
      </c>
      <c r="D5" s="101" t="s">
        <v>99</v>
      </c>
      <c r="E5" s="103">
        <v>1000</v>
      </c>
      <c r="F5" s="102" t="s">
        <v>100</v>
      </c>
      <c r="G5" s="102" t="s">
        <v>102</v>
      </c>
      <c r="H5" s="104"/>
      <c r="I5" s="105"/>
    </row>
    <row r="6" spans="1:9" s="41" customFormat="1" x14ac:dyDescent="0.2">
      <c r="A6" s="100">
        <v>41717</v>
      </c>
      <c r="B6" s="101" t="s">
        <v>108</v>
      </c>
      <c r="C6" s="102" t="s">
        <v>109</v>
      </c>
      <c r="D6" s="101" t="s">
        <v>110</v>
      </c>
      <c r="E6" s="103">
        <v>50</v>
      </c>
      <c r="F6" s="102" t="s">
        <v>111</v>
      </c>
      <c r="G6" s="102" t="s">
        <v>112</v>
      </c>
      <c r="H6" s="104"/>
      <c r="I6" s="105"/>
    </row>
    <row r="7" spans="1:9" s="41" customFormat="1" x14ac:dyDescent="0.2">
      <c r="A7" s="100">
        <v>41758</v>
      </c>
      <c r="B7" s="101" t="s">
        <v>130</v>
      </c>
      <c r="C7" s="102" t="s">
        <v>116</v>
      </c>
      <c r="D7" s="101" t="s">
        <v>117</v>
      </c>
      <c r="E7" s="103">
        <v>200</v>
      </c>
      <c r="F7" s="102" t="s">
        <v>145</v>
      </c>
      <c r="G7" s="102" t="s">
        <v>146</v>
      </c>
      <c r="H7" s="104"/>
      <c r="I7" s="105"/>
    </row>
    <row r="8" spans="1:9" s="41" customFormat="1" x14ac:dyDescent="0.2">
      <c r="A8" s="100">
        <v>41758</v>
      </c>
      <c r="B8" s="101" t="s">
        <v>129</v>
      </c>
      <c r="C8" s="102" t="s">
        <v>116</v>
      </c>
      <c r="D8" s="101" t="s">
        <v>118</v>
      </c>
      <c r="E8" s="103">
        <v>200</v>
      </c>
      <c r="F8" s="102"/>
      <c r="G8" s="102" t="s">
        <v>134</v>
      </c>
      <c r="H8" s="104"/>
      <c r="I8" s="105"/>
    </row>
    <row r="9" spans="1:9" s="41" customFormat="1" x14ac:dyDescent="0.2">
      <c r="A9" s="100">
        <v>41758</v>
      </c>
      <c r="B9" s="101" t="s">
        <v>128</v>
      </c>
      <c r="C9" s="102" t="s">
        <v>116</v>
      </c>
      <c r="D9" s="101" t="s">
        <v>118</v>
      </c>
      <c r="E9" s="103">
        <v>200</v>
      </c>
      <c r="F9" s="102"/>
      <c r="G9" s="102" t="s">
        <v>134</v>
      </c>
      <c r="H9" s="104"/>
      <c r="I9" s="105"/>
    </row>
    <row r="10" spans="1:9" s="41" customFormat="1" x14ac:dyDescent="0.2">
      <c r="A10" s="100">
        <v>41758</v>
      </c>
      <c r="B10" s="101" t="s">
        <v>127</v>
      </c>
      <c r="C10" s="102" t="s">
        <v>116</v>
      </c>
      <c r="D10" s="101" t="s">
        <v>119</v>
      </c>
      <c r="E10" s="103">
        <v>200</v>
      </c>
      <c r="F10" s="102"/>
      <c r="G10" s="102" t="s">
        <v>131</v>
      </c>
      <c r="H10" s="104"/>
      <c r="I10" s="105"/>
    </row>
    <row r="11" spans="1:9" s="41" customFormat="1" x14ac:dyDescent="0.2">
      <c r="A11" s="100">
        <v>41758</v>
      </c>
      <c r="B11" s="101" t="s">
        <v>126</v>
      </c>
      <c r="C11" s="102" t="s">
        <v>116</v>
      </c>
      <c r="D11" s="101" t="s">
        <v>120</v>
      </c>
      <c r="E11" s="103">
        <v>200</v>
      </c>
      <c r="F11" s="102"/>
      <c r="G11" s="102" t="s">
        <v>137</v>
      </c>
      <c r="H11" s="104"/>
      <c r="I11" s="105"/>
    </row>
    <row r="12" spans="1:9" s="41" customFormat="1" x14ac:dyDescent="0.2">
      <c r="A12" s="100">
        <v>41758</v>
      </c>
      <c r="B12" s="101" t="s">
        <v>125</v>
      </c>
      <c r="C12" s="102" t="s">
        <v>116</v>
      </c>
      <c r="D12" s="101" t="s">
        <v>118</v>
      </c>
      <c r="E12" s="103">
        <v>200</v>
      </c>
      <c r="F12" s="102"/>
      <c r="G12" s="102" t="s">
        <v>134</v>
      </c>
      <c r="H12" s="104"/>
      <c r="I12" s="105"/>
    </row>
    <row r="13" spans="1:9" s="41" customFormat="1" x14ac:dyDescent="0.2">
      <c r="A13" s="100">
        <v>41758</v>
      </c>
      <c r="B13" s="101" t="s">
        <v>124</v>
      </c>
      <c r="C13" s="102" t="s">
        <v>116</v>
      </c>
      <c r="D13" s="101" t="s">
        <v>121</v>
      </c>
      <c r="E13" s="103">
        <v>200</v>
      </c>
      <c r="F13" s="102" t="s">
        <v>143</v>
      </c>
      <c r="G13" s="102" t="s">
        <v>144</v>
      </c>
      <c r="H13" s="104"/>
      <c r="I13" s="105"/>
    </row>
    <row r="14" spans="1:9" s="41" customFormat="1" x14ac:dyDescent="0.2">
      <c r="A14" s="100">
        <v>41758</v>
      </c>
      <c r="B14" s="101" t="s">
        <v>123</v>
      </c>
      <c r="C14" s="102" t="s">
        <v>116</v>
      </c>
      <c r="D14" s="101" t="s">
        <v>117</v>
      </c>
      <c r="E14" s="103">
        <v>200</v>
      </c>
      <c r="F14" s="102"/>
      <c r="G14" s="102" t="s">
        <v>131</v>
      </c>
      <c r="H14" s="104"/>
      <c r="I14" s="105"/>
    </row>
    <row r="15" spans="1:9" s="41" customFormat="1" x14ac:dyDescent="0.2">
      <c r="A15" s="100">
        <v>41758</v>
      </c>
      <c r="B15" s="101" t="s">
        <v>122</v>
      </c>
      <c r="C15" s="102" t="s">
        <v>116</v>
      </c>
      <c r="D15" s="101" t="s">
        <v>118</v>
      </c>
      <c r="E15" s="103">
        <v>200</v>
      </c>
      <c r="F15" s="102" t="s">
        <v>138</v>
      </c>
      <c r="G15" s="102" t="s">
        <v>140</v>
      </c>
      <c r="H15" s="104"/>
      <c r="I15" s="105"/>
    </row>
    <row r="16" spans="1:9" x14ac:dyDescent="0.2">
      <c r="A16" s="19"/>
      <c r="B16" s="60"/>
      <c r="C16" s="54"/>
      <c r="D16" s="55"/>
      <c r="E16" s="47"/>
      <c r="F16" s="54"/>
      <c r="G16" s="54"/>
    </row>
    <row r="17" spans="1:9" x14ac:dyDescent="0.2">
      <c r="A17" s="19"/>
      <c r="B17" s="60"/>
      <c r="C17" s="54"/>
      <c r="D17" s="55"/>
      <c r="E17" s="47"/>
      <c r="F17" s="54"/>
      <c r="G17" s="54"/>
    </row>
    <row r="18" spans="1:9" x14ac:dyDescent="0.2">
      <c r="A18" s="21"/>
      <c r="B18" s="21"/>
      <c r="C18" s="22"/>
      <c r="D18" s="22"/>
      <c r="E18" s="23"/>
      <c r="F18" s="25"/>
      <c r="G18" s="22"/>
    </row>
    <row r="20" spans="1:9" x14ac:dyDescent="0.2">
      <c r="A20" s="1" t="s">
        <v>161</v>
      </c>
      <c r="B20" s="1"/>
    </row>
    <row r="23" spans="1:9" x14ac:dyDescent="0.2">
      <c r="A23" s="43" t="s">
        <v>0</v>
      </c>
      <c r="B23" s="43" t="s">
        <v>81</v>
      </c>
      <c r="C23" s="43" t="s">
        <v>14</v>
      </c>
      <c r="D23" s="43" t="s">
        <v>82</v>
      </c>
      <c r="E23" s="45" t="s">
        <v>16</v>
      </c>
      <c r="F23" s="43" t="s">
        <v>25</v>
      </c>
      <c r="G23" s="43" t="s">
        <v>80</v>
      </c>
    </row>
    <row r="24" spans="1:9" s="41" customFormat="1" x14ac:dyDescent="0.2">
      <c r="A24" s="106">
        <v>42129</v>
      </c>
      <c r="B24" s="60" t="s">
        <v>166</v>
      </c>
      <c r="C24" s="54" t="s">
        <v>116</v>
      </c>
      <c r="D24" s="60" t="s">
        <v>118</v>
      </c>
      <c r="E24" s="48">
        <v>200</v>
      </c>
      <c r="F24" s="54"/>
      <c r="G24" s="54" t="s">
        <v>173</v>
      </c>
      <c r="H24" s="104"/>
      <c r="I24" s="105"/>
    </row>
    <row r="25" spans="1:9" s="41" customFormat="1" x14ac:dyDescent="0.2">
      <c r="A25" s="106">
        <v>42129</v>
      </c>
      <c r="B25" s="60" t="s">
        <v>167</v>
      </c>
      <c r="C25" s="54" t="s">
        <v>116</v>
      </c>
      <c r="D25" s="60" t="s">
        <v>118</v>
      </c>
      <c r="E25" s="48">
        <v>200</v>
      </c>
      <c r="F25" s="54"/>
      <c r="G25" s="54" t="s">
        <v>173</v>
      </c>
      <c r="H25" s="104"/>
      <c r="I25" s="105"/>
    </row>
    <row r="26" spans="1:9" s="41" customFormat="1" x14ac:dyDescent="0.2">
      <c r="A26" s="106">
        <v>42129</v>
      </c>
      <c r="B26" s="60" t="s">
        <v>168</v>
      </c>
      <c r="C26" s="54" t="s">
        <v>116</v>
      </c>
      <c r="D26" s="60" t="s">
        <v>118</v>
      </c>
      <c r="E26" s="48">
        <v>200</v>
      </c>
      <c r="F26" s="54" t="s">
        <v>174</v>
      </c>
      <c r="G26" s="54" t="s">
        <v>173</v>
      </c>
      <c r="H26" s="104"/>
      <c r="I26" s="105"/>
    </row>
    <row r="27" spans="1:9" s="41" customFormat="1" x14ac:dyDescent="0.2">
      <c r="A27" s="106">
        <v>42129</v>
      </c>
      <c r="B27" s="60" t="s">
        <v>169</v>
      </c>
      <c r="C27" s="54" t="s">
        <v>116</v>
      </c>
      <c r="D27" s="60" t="s">
        <v>118</v>
      </c>
      <c r="E27" s="48">
        <v>200</v>
      </c>
      <c r="F27" s="54"/>
      <c r="G27" s="54" t="s">
        <v>173</v>
      </c>
      <c r="H27" s="104"/>
      <c r="I27" s="105"/>
    </row>
    <row r="28" spans="1:9" s="41" customFormat="1" x14ac:dyDescent="0.2">
      <c r="A28" s="106">
        <v>42129</v>
      </c>
      <c r="B28" s="60" t="s">
        <v>170</v>
      </c>
      <c r="C28" s="54" t="s">
        <v>116</v>
      </c>
      <c r="D28" s="60" t="s">
        <v>118</v>
      </c>
      <c r="E28" s="48">
        <v>200</v>
      </c>
      <c r="F28" s="54"/>
      <c r="G28" s="54" t="s">
        <v>173</v>
      </c>
      <c r="H28" s="104"/>
      <c r="I28" s="105"/>
    </row>
    <row r="29" spans="1:9" s="41" customFormat="1" x14ac:dyDescent="0.2">
      <c r="A29" s="106">
        <v>42129</v>
      </c>
      <c r="B29" s="60" t="s">
        <v>171</v>
      </c>
      <c r="C29" s="54" t="s">
        <v>116</v>
      </c>
      <c r="D29" s="60" t="s">
        <v>118</v>
      </c>
      <c r="E29" s="48">
        <v>200</v>
      </c>
      <c r="F29" s="54" t="s">
        <v>174</v>
      </c>
      <c r="G29" s="54" t="s">
        <v>173</v>
      </c>
      <c r="H29" s="104"/>
      <c r="I29" s="105"/>
    </row>
    <row r="30" spans="1:9" s="41" customFormat="1" x14ac:dyDescent="0.2">
      <c r="A30" s="106">
        <v>42129</v>
      </c>
      <c r="B30" s="60" t="s">
        <v>172</v>
      </c>
      <c r="C30" s="54" t="s">
        <v>116</v>
      </c>
      <c r="D30" s="60" t="s">
        <v>118</v>
      </c>
      <c r="E30" s="48">
        <v>200</v>
      </c>
      <c r="F30" s="54" t="s">
        <v>174</v>
      </c>
      <c r="G30" s="54" t="s">
        <v>173</v>
      </c>
      <c r="H30" s="104"/>
      <c r="I30" s="105"/>
    </row>
    <row r="31" spans="1:9" s="41" customFormat="1" x14ac:dyDescent="0.2">
      <c r="A31" s="106"/>
      <c r="B31" s="60"/>
      <c r="C31" s="54"/>
      <c r="D31" s="60"/>
      <c r="E31" s="48"/>
      <c r="F31" s="54"/>
      <c r="G31" s="54"/>
      <c r="H31" s="104"/>
      <c r="I31" s="105"/>
    </row>
    <row r="32" spans="1:9" s="41" customFormat="1" x14ac:dyDescent="0.2">
      <c r="A32" s="106"/>
      <c r="B32" s="60"/>
      <c r="C32" s="54"/>
      <c r="D32" s="60"/>
      <c r="E32" s="48"/>
      <c r="F32" s="54"/>
      <c r="G32" s="54"/>
      <c r="H32" s="104"/>
      <c r="I32" s="105"/>
    </row>
    <row r="33" spans="1:9" s="41" customFormat="1" x14ac:dyDescent="0.2">
      <c r="A33" s="106"/>
      <c r="B33" s="60"/>
      <c r="C33" s="54"/>
      <c r="D33" s="60"/>
      <c r="E33" s="48"/>
      <c r="F33" s="54"/>
      <c r="G33" s="54"/>
      <c r="H33" s="104"/>
      <c r="I33" s="105"/>
    </row>
    <row r="34" spans="1:9" s="41" customFormat="1" x14ac:dyDescent="0.2">
      <c r="A34" s="106"/>
      <c r="B34" s="60"/>
      <c r="C34" s="54"/>
      <c r="D34" s="60"/>
      <c r="E34" s="48"/>
      <c r="F34" s="54"/>
      <c r="G34" s="54"/>
      <c r="H34" s="104"/>
      <c r="I34" s="105"/>
    </row>
    <row r="35" spans="1:9" x14ac:dyDescent="0.2">
      <c r="A35" s="106"/>
      <c r="B35" s="60"/>
      <c r="C35" s="54"/>
      <c r="D35" s="55"/>
      <c r="E35" s="47"/>
      <c r="F35" s="54"/>
      <c r="G35" s="54"/>
    </row>
    <row r="36" spans="1:9" x14ac:dyDescent="0.2">
      <c r="A36" s="19"/>
      <c r="B36" s="60"/>
      <c r="C36" s="54"/>
      <c r="D36" s="55"/>
      <c r="E36" s="47"/>
      <c r="F36" s="54"/>
      <c r="G36" s="54"/>
    </row>
    <row r="39" spans="1:9" x14ac:dyDescent="0.2">
      <c r="A39" s="1" t="s">
        <v>238</v>
      </c>
      <c r="B39" s="1"/>
    </row>
    <row r="42" spans="1:9" x14ac:dyDescent="0.2">
      <c r="A42" s="43" t="s">
        <v>0</v>
      </c>
      <c r="B42" s="43" t="s">
        <v>81</v>
      </c>
      <c r="C42" s="43" t="s">
        <v>14</v>
      </c>
      <c r="D42" s="43" t="s">
        <v>82</v>
      </c>
      <c r="E42" s="45" t="s">
        <v>16</v>
      </c>
      <c r="F42" s="43" t="s">
        <v>25</v>
      </c>
      <c r="G42" s="43" t="s">
        <v>80</v>
      </c>
    </row>
    <row r="43" spans="1:9" x14ac:dyDescent="0.2">
      <c r="A43" s="106">
        <v>42453</v>
      </c>
      <c r="B43" s="60" t="s">
        <v>258</v>
      </c>
      <c r="C43" s="54" t="s">
        <v>259</v>
      </c>
      <c r="D43" s="60" t="s">
        <v>110</v>
      </c>
      <c r="E43" s="48">
        <f>3033.3-67.03</f>
        <v>2966.27</v>
      </c>
      <c r="F43" s="54" t="s">
        <v>263</v>
      </c>
      <c r="G43" s="54" t="s">
        <v>173</v>
      </c>
    </row>
    <row r="44" spans="1:9" x14ac:dyDescent="0.2">
      <c r="A44" s="106">
        <v>42502</v>
      </c>
      <c r="B44" s="60" t="s">
        <v>260</v>
      </c>
      <c r="C44" s="54" t="s">
        <v>261</v>
      </c>
      <c r="D44" s="60" t="s">
        <v>118</v>
      </c>
      <c r="E44" s="48">
        <f>200-4.7</f>
        <v>195.3</v>
      </c>
      <c r="F44" s="54" t="s">
        <v>262</v>
      </c>
      <c r="G44" s="54" t="s">
        <v>173</v>
      </c>
    </row>
    <row r="45" spans="1:9" x14ac:dyDescent="0.2">
      <c r="A45" s="106">
        <v>42502</v>
      </c>
      <c r="B45" s="60" t="s">
        <v>264</v>
      </c>
      <c r="C45" s="54" t="s">
        <v>261</v>
      </c>
      <c r="D45" s="60" t="s">
        <v>118</v>
      </c>
      <c r="E45" s="48">
        <f t="shared" ref="E45:E52" si="0">200-4.7</f>
        <v>195.3</v>
      </c>
      <c r="F45" s="54" t="s">
        <v>262</v>
      </c>
      <c r="G45" s="54" t="s">
        <v>173</v>
      </c>
    </row>
    <row r="46" spans="1:9" x14ac:dyDescent="0.2">
      <c r="A46" s="106">
        <v>42502</v>
      </c>
      <c r="B46" s="60" t="s">
        <v>265</v>
      </c>
      <c r="C46" s="54" t="s">
        <v>261</v>
      </c>
      <c r="D46" s="60" t="s">
        <v>117</v>
      </c>
      <c r="E46" s="48">
        <f t="shared" si="0"/>
        <v>195.3</v>
      </c>
      <c r="F46" s="54" t="s">
        <v>262</v>
      </c>
      <c r="G46" s="54" t="s">
        <v>173</v>
      </c>
    </row>
    <row r="47" spans="1:9" x14ac:dyDescent="0.2">
      <c r="A47" s="106">
        <v>42502</v>
      </c>
      <c r="B47" s="60" t="s">
        <v>266</v>
      </c>
      <c r="C47" s="54" t="s">
        <v>261</v>
      </c>
      <c r="D47" s="60" t="s">
        <v>118</v>
      </c>
      <c r="E47" s="48">
        <f t="shared" si="0"/>
        <v>195.3</v>
      </c>
      <c r="F47" s="54" t="s">
        <v>262</v>
      </c>
      <c r="G47" s="54" t="s">
        <v>173</v>
      </c>
    </row>
    <row r="48" spans="1:9" x14ac:dyDescent="0.2">
      <c r="A48" s="106">
        <v>42502</v>
      </c>
      <c r="B48" s="60" t="s">
        <v>267</v>
      </c>
      <c r="C48" s="54" t="s">
        <v>261</v>
      </c>
      <c r="D48" s="60" t="s">
        <v>110</v>
      </c>
      <c r="E48" s="48">
        <f t="shared" si="0"/>
        <v>195.3</v>
      </c>
      <c r="F48" s="54" t="s">
        <v>262</v>
      </c>
      <c r="G48" s="54" t="s">
        <v>173</v>
      </c>
    </row>
    <row r="49" spans="1:7" x14ac:dyDescent="0.2">
      <c r="A49" s="106">
        <v>42502</v>
      </c>
      <c r="B49" s="60" t="s">
        <v>268</v>
      </c>
      <c r="C49" s="54" t="s">
        <v>261</v>
      </c>
      <c r="D49" s="60" t="s">
        <v>118</v>
      </c>
      <c r="E49" s="48">
        <f t="shared" si="0"/>
        <v>195.3</v>
      </c>
      <c r="F49" s="54" t="s">
        <v>262</v>
      </c>
      <c r="G49" s="54" t="s">
        <v>173</v>
      </c>
    </row>
    <row r="50" spans="1:7" x14ac:dyDescent="0.2">
      <c r="A50" s="106">
        <v>42507</v>
      </c>
      <c r="B50" s="60" t="s">
        <v>269</v>
      </c>
      <c r="C50" s="54" t="s">
        <v>261</v>
      </c>
      <c r="D50" s="60" t="s">
        <v>118</v>
      </c>
      <c r="E50" s="48">
        <f>400-9.1</f>
        <v>390.9</v>
      </c>
      <c r="F50" s="54" t="s">
        <v>272</v>
      </c>
      <c r="G50" s="54" t="s">
        <v>173</v>
      </c>
    </row>
    <row r="51" spans="1:7" x14ac:dyDescent="0.2">
      <c r="A51" s="106">
        <v>42509</v>
      </c>
      <c r="B51" s="60" t="s">
        <v>270</v>
      </c>
      <c r="C51" s="54" t="s">
        <v>261</v>
      </c>
      <c r="D51" s="60" t="s">
        <v>117</v>
      </c>
      <c r="E51" s="48">
        <f t="shared" si="0"/>
        <v>195.3</v>
      </c>
      <c r="F51" s="54" t="s">
        <v>262</v>
      </c>
      <c r="G51" s="54" t="s">
        <v>173</v>
      </c>
    </row>
    <row r="52" spans="1:7" x14ac:dyDescent="0.2">
      <c r="A52" s="106">
        <v>42509</v>
      </c>
      <c r="B52" s="60" t="s">
        <v>271</v>
      </c>
      <c r="C52" s="54" t="s">
        <v>261</v>
      </c>
      <c r="D52" s="60" t="s">
        <v>118</v>
      </c>
      <c r="E52" s="48">
        <f t="shared" si="0"/>
        <v>195.3</v>
      </c>
      <c r="F52" s="54" t="s">
        <v>262</v>
      </c>
      <c r="G52" s="54" t="s">
        <v>173</v>
      </c>
    </row>
    <row r="53" spans="1:7" x14ac:dyDescent="0.2">
      <c r="A53" s="106"/>
      <c r="B53" s="60"/>
      <c r="C53" s="54"/>
      <c r="D53" s="60"/>
      <c r="E53" s="48"/>
      <c r="F53" s="54"/>
      <c r="G53" s="54"/>
    </row>
    <row r="54" spans="1:7" x14ac:dyDescent="0.2">
      <c r="A54" s="106"/>
      <c r="B54" s="60"/>
      <c r="C54" s="54"/>
      <c r="D54" s="55"/>
      <c r="E54" s="47"/>
      <c r="F54" s="54"/>
      <c r="G54" s="54"/>
    </row>
    <row r="55" spans="1:7" x14ac:dyDescent="0.2">
      <c r="A55" s="19"/>
      <c r="B55" s="60"/>
      <c r="C55" s="54"/>
      <c r="D55" s="55"/>
      <c r="E55" s="47"/>
      <c r="F55" s="54"/>
      <c r="G55" s="54"/>
    </row>
    <row r="65405" spans="2:2" x14ac:dyDescent="0.2">
      <c r="B65405" s="21"/>
    </row>
  </sheetData>
  <printOptions horizontalCentered="1"/>
  <pageMargins left="0" right="0" top="0" bottom="0.5" header="0" footer="0"/>
  <pageSetup scale="68" fitToHeight="0" orientation="landscape" r:id="rId1"/>
  <headerFooter alignWithMargins="0">
    <oddFooter>&amp;L&amp;Z&amp;F
&amp;A&amp;C&amp;P of &amp;N&amp;R&amp;D
&amp;T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48575"/>
  <sheetViews>
    <sheetView zoomScale="90" zoomScaleNormal="90" workbookViewId="0">
      <selection activeCell="G28" sqref="G28"/>
    </sheetView>
  </sheetViews>
  <sheetFormatPr defaultColWidth="59.5703125" defaultRowHeight="12.75" x14ac:dyDescent="0.2"/>
  <cols>
    <col min="1" max="1" width="21" bestFit="1" customWidth="1"/>
    <col min="2" max="2" width="9.28515625" bestFit="1" customWidth="1"/>
    <col min="3" max="3" width="12" bestFit="1" customWidth="1"/>
    <col min="4" max="4" width="11.28515625" bestFit="1" customWidth="1"/>
    <col min="5" max="5" width="15" bestFit="1" customWidth="1"/>
    <col min="6" max="6" width="11.140625" bestFit="1" customWidth="1"/>
    <col min="7" max="7" width="29.140625" bestFit="1" customWidth="1"/>
    <col min="8" max="8" width="14.140625" bestFit="1" customWidth="1"/>
    <col min="9" max="9" width="7.7109375" bestFit="1" customWidth="1"/>
    <col min="10" max="10" width="13.42578125" bestFit="1" customWidth="1"/>
    <col min="11" max="11" width="12.28515625" bestFit="1" customWidth="1"/>
    <col min="12" max="12" width="38" customWidth="1"/>
  </cols>
  <sheetData>
    <row r="1" spans="1:12" s="31" customFormat="1" ht="15" x14ac:dyDescent="0.25">
      <c r="A1" s="32" t="s">
        <v>59</v>
      </c>
    </row>
    <row r="2" spans="1:12" s="31" customFormat="1" ht="15" x14ac:dyDescent="0.25">
      <c r="A2" s="33" t="s">
        <v>46</v>
      </c>
      <c r="B2" s="33" t="s">
        <v>47</v>
      </c>
      <c r="C2" s="33" t="s">
        <v>52</v>
      </c>
      <c r="D2" s="37" t="s">
        <v>67</v>
      </c>
      <c r="E2" s="37" t="s">
        <v>48</v>
      </c>
      <c r="F2" s="37" t="s">
        <v>27</v>
      </c>
      <c r="G2" s="33" t="s">
        <v>50</v>
      </c>
      <c r="H2" s="33" t="s">
        <v>60</v>
      </c>
      <c r="I2" s="33" t="s">
        <v>51</v>
      </c>
      <c r="J2" s="33" t="s">
        <v>49</v>
      </c>
      <c r="K2" s="39" t="s">
        <v>54</v>
      </c>
    </row>
    <row r="3" spans="1:12" s="31" customFormat="1" ht="15" x14ac:dyDescent="0.25">
      <c r="A3" s="31" t="s">
        <v>69</v>
      </c>
      <c r="B3" s="70">
        <v>41334</v>
      </c>
      <c r="C3" s="38">
        <v>41365</v>
      </c>
      <c r="D3" s="35">
        <v>2296.7199999999998</v>
      </c>
      <c r="E3" s="71">
        <v>78.28</v>
      </c>
      <c r="F3" s="36">
        <f t="shared" ref="F3:F12" si="0">+D3+E3</f>
        <v>2375</v>
      </c>
      <c r="G3" s="31" t="s">
        <v>68</v>
      </c>
      <c r="H3" s="35">
        <v>125</v>
      </c>
      <c r="I3" s="34">
        <f t="shared" ref="I3:I8" si="1">+E3/F3</f>
        <v>3.2960000000000003E-2</v>
      </c>
      <c r="J3" s="31" t="s">
        <v>70</v>
      </c>
      <c r="K3" s="31">
        <f t="shared" ref="K3:K10" si="2">+F3/H3</f>
        <v>19</v>
      </c>
    </row>
    <row r="4" spans="1:12" s="31" customFormat="1" ht="15" x14ac:dyDescent="0.25">
      <c r="A4" s="31" t="s">
        <v>71</v>
      </c>
      <c r="B4" s="70">
        <v>41365</v>
      </c>
      <c r="C4" s="38">
        <v>41395</v>
      </c>
      <c r="D4" s="35">
        <v>675.57</v>
      </c>
      <c r="E4" s="71">
        <v>24.43</v>
      </c>
      <c r="F4" s="36">
        <f t="shared" si="0"/>
        <v>700</v>
      </c>
      <c r="G4" s="31" t="s">
        <v>72</v>
      </c>
      <c r="H4" s="35">
        <v>100</v>
      </c>
      <c r="I4" s="34">
        <f t="shared" si="1"/>
        <v>3.49E-2</v>
      </c>
      <c r="J4" s="31" t="s">
        <v>73</v>
      </c>
      <c r="K4" s="31">
        <f t="shared" si="2"/>
        <v>7</v>
      </c>
    </row>
    <row r="5" spans="1:12" s="31" customFormat="1" ht="15" x14ac:dyDescent="0.25">
      <c r="A5" s="40" t="s">
        <v>75</v>
      </c>
      <c r="B5" s="72">
        <v>41426</v>
      </c>
      <c r="C5" s="73">
        <v>41456</v>
      </c>
      <c r="D5" s="35">
        <v>96.51</v>
      </c>
      <c r="E5" s="71">
        <v>3.49</v>
      </c>
      <c r="F5" s="36">
        <f t="shared" si="0"/>
        <v>100</v>
      </c>
      <c r="G5" s="31" t="s">
        <v>72</v>
      </c>
      <c r="H5" s="35">
        <v>100</v>
      </c>
      <c r="I5" s="34">
        <f t="shared" si="1"/>
        <v>3.49E-2</v>
      </c>
      <c r="J5" s="40" t="s">
        <v>76</v>
      </c>
      <c r="K5" s="31">
        <f t="shared" si="2"/>
        <v>1</v>
      </c>
    </row>
    <row r="6" spans="1:12" s="31" customFormat="1" ht="15" x14ac:dyDescent="0.25">
      <c r="A6" s="40" t="s">
        <v>75</v>
      </c>
      <c r="B6" s="72">
        <v>41426</v>
      </c>
      <c r="C6" s="73">
        <v>41456</v>
      </c>
      <c r="D6" s="35">
        <v>216.39</v>
      </c>
      <c r="E6" s="71">
        <v>8.61</v>
      </c>
      <c r="F6" s="36">
        <f t="shared" si="0"/>
        <v>225</v>
      </c>
      <c r="G6" s="31" t="s">
        <v>77</v>
      </c>
      <c r="H6" s="35">
        <v>75</v>
      </c>
      <c r="I6" s="34">
        <f t="shared" si="1"/>
        <v>3.8266666666666664E-2</v>
      </c>
      <c r="J6" s="40" t="s">
        <v>76</v>
      </c>
      <c r="K6" s="31">
        <f t="shared" si="2"/>
        <v>3</v>
      </c>
      <c r="L6" s="75"/>
    </row>
    <row r="7" spans="1:12" s="31" customFormat="1" ht="15" x14ac:dyDescent="0.25">
      <c r="A7" s="31" t="s">
        <v>78</v>
      </c>
      <c r="B7" s="70">
        <v>41487</v>
      </c>
      <c r="C7" s="38">
        <v>41518</v>
      </c>
      <c r="D7" s="35">
        <v>1154.08</v>
      </c>
      <c r="E7" s="71">
        <v>45.92</v>
      </c>
      <c r="F7" s="36">
        <f t="shared" si="0"/>
        <v>1200</v>
      </c>
      <c r="G7" s="31" t="s">
        <v>57</v>
      </c>
      <c r="H7" s="35">
        <v>75</v>
      </c>
      <c r="I7" s="34">
        <f t="shared" si="1"/>
        <v>3.8266666666666671E-2</v>
      </c>
      <c r="J7" s="40" t="s">
        <v>79</v>
      </c>
      <c r="K7" s="31">
        <f t="shared" si="2"/>
        <v>16</v>
      </c>
    </row>
    <row r="8" spans="1:12" s="31" customFormat="1" ht="15" x14ac:dyDescent="0.25">
      <c r="A8" s="31" t="s">
        <v>84</v>
      </c>
      <c r="B8" s="70">
        <v>41518</v>
      </c>
      <c r="C8" s="38">
        <v>41548</v>
      </c>
      <c r="D8" s="35">
        <v>1154.08</v>
      </c>
      <c r="E8" s="74">
        <v>45.92</v>
      </c>
      <c r="F8" s="36">
        <f t="shared" si="0"/>
        <v>1200</v>
      </c>
      <c r="G8" s="31" t="s">
        <v>57</v>
      </c>
      <c r="H8" s="35">
        <v>75</v>
      </c>
      <c r="I8" s="34">
        <f t="shared" si="1"/>
        <v>3.8266666666666671E-2</v>
      </c>
      <c r="J8" s="31" t="s">
        <v>85</v>
      </c>
      <c r="K8" s="31">
        <f t="shared" si="2"/>
        <v>16</v>
      </c>
      <c r="L8" s="75"/>
    </row>
    <row r="9" spans="1:12" s="31" customFormat="1" ht="15" x14ac:dyDescent="0.25">
      <c r="A9" s="31" t="s">
        <v>84</v>
      </c>
      <c r="B9" s="70">
        <v>41518</v>
      </c>
      <c r="C9" s="38">
        <v>41548</v>
      </c>
      <c r="D9" s="35">
        <v>143.28</v>
      </c>
      <c r="E9" s="74">
        <v>6.72</v>
      </c>
      <c r="F9" s="36">
        <f t="shared" si="0"/>
        <v>150</v>
      </c>
      <c r="G9" s="31" t="s">
        <v>53</v>
      </c>
      <c r="H9" s="35">
        <v>50</v>
      </c>
      <c r="I9" s="34">
        <f>+E9/F9</f>
        <v>4.48E-2</v>
      </c>
      <c r="J9" s="31" t="s">
        <v>85</v>
      </c>
      <c r="K9" s="31">
        <f t="shared" si="2"/>
        <v>3</v>
      </c>
      <c r="L9" s="31" t="s">
        <v>83</v>
      </c>
    </row>
    <row r="10" spans="1:12" s="31" customFormat="1" ht="15" x14ac:dyDescent="0.25">
      <c r="A10" s="79" t="s">
        <v>88</v>
      </c>
      <c r="B10" s="80">
        <v>41579</v>
      </c>
      <c r="C10" s="81">
        <v>41609</v>
      </c>
      <c r="D10" s="82">
        <v>-143.28</v>
      </c>
      <c r="E10" s="83">
        <v>-6.72</v>
      </c>
      <c r="F10" s="84">
        <f t="shared" si="0"/>
        <v>-150</v>
      </c>
      <c r="G10" s="85" t="s">
        <v>53</v>
      </c>
      <c r="H10" s="82">
        <v>50</v>
      </c>
      <c r="I10" s="86">
        <f>+E10/F10</f>
        <v>4.48E-2</v>
      </c>
      <c r="J10" s="85" t="s">
        <v>89</v>
      </c>
      <c r="K10" s="85">
        <f t="shared" si="2"/>
        <v>-3</v>
      </c>
      <c r="L10" s="87" t="s">
        <v>83</v>
      </c>
    </row>
    <row r="11" spans="1:12" s="31" customFormat="1" ht="15" x14ac:dyDescent="0.25">
      <c r="A11" s="88" t="s">
        <v>88</v>
      </c>
      <c r="B11" s="89">
        <v>41579</v>
      </c>
      <c r="C11" s="90">
        <v>41609</v>
      </c>
      <c r="D11" s="91">
        <v>226.08</v>
      </c>
      <c r="E11" s="92">
        <v>13.92</v>
      </c>
      <c r="F11" s="93">
        <f t="shared" ref="F11" si="3">+D11+E11</f>
        <v>240</v>
      </c>
      <c r="G11" s="94" t="s">
        <v>86</v>
      </c>
      <c r="H11" s="91">
        <v>30</v>
      </c>
      <c r="I11" s="95">
        <f>+E11/F11</f>
        <v>5.8000000000000003E-2</v>
      </c>
      <c r="J11" s="94" t="s">
        <v>89</v>
      </c>
      <c r="K11" s="94">
        <f t="shared" ref="K11" si="4">+F11/H11</f>
        <v>8</v>
      </c>
      <c r="L11" s="96" t="s">
        <v>87</v>
      </c>
    </row>
    <row r="12" spans="1:12" s="31" customFormat="1" ht="15" x14ac:dyDescent="0.25">
      <c r="A12" s="31" t="s">
        <v>90</v>
      </c>
      <c r="B12" s="70">
        <v>41609</v>
      </c>
      <c r="C12" s="38">
        <v>41640</v>
      </c>
      <c r="D12" s="35">
        <v>254.34</v>
      </c>
      <c r="E12" s="71">
        <v>15.66</v>
      </c>
      <c r="F12" s="36">
        <f t="shared" si="0"/>
        <v>270</v>
      </c>
      <c r="G12" s="31" t="s">
        <v>86</v>
      </c>
      <c r="H12" s="35">
        <v>30</v>
      </c>
      <c r="I12" s="34">
        <f>+E12/F12</f>
        <v>5.8000000000000003E-2</v>
      </c>
      <c r="J12" s="31" t="s">
        <v>91</v>
      </c>
      <c r="K12" s="31">
        <f t="shared" ref="K12" si="5">+F12/H12</f>
        <v>9</v>
      </c>
      <c r="L12" s="31" t="s">
        <v>87</v>
      </c>
    </row>
    <row r="16" spans="1:12" ht="15" x14ac:dyDescent="0.25">
      <c r="A16" s="32" t="s">
        <v>96</v>
      </c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</row>
    <row r="17" spans="1:12" ht="15" x14ac:dyDescent="0.25">
      <c r="A17" s="33" t="s">
        <v>46</v>
      </c>
      <c r="B17" s="33" t="s">
        <v>47</v>
      </c>
      <c r="C17" s="33" t="s">
        <v>52</v>
      </c>
      <c r="D17" s="37" t="s">
        <v>67</v>
      </c>
      <c r="E17" s="37" t="s">
        <v>48</v>
      </c>
      <c r="F17" s="37" t="s">
        <v>27</v>
      </c>
      <c r="G17" s="33" t="s">
        <v>50</v>
      </c>
      <c r="H17" s="33" t="s">
        <v>60</v>
      </c>
      <c r="I17" s="33" t="s">
        <v>51</v>
      </c>
      <c r="J17" s="33" t="s">
        <v>49</v>
      </c>
      <c r="K17" s="39" t="s">
        <v>54</v>
      </c>
      <c r="L17" s="31"/>
    </row>
    <row r="18" spans="1:12" ht="15" x14ac:dyDescent="0.25">
      <c r="A18" s="31" t="s">
        <v>104</v>
      </c>
      <c r="B18" s="70">
        <v>41640</v>
      </c>
      <c r="C18" s="38">
        <v>41671</v>
      </c>
      <c r="D18" s="35">
        <v>986.24</v>
      </c>
      <c r="E18" s="71">
        <v>48.76</v>
      </c>
      <c r="F18" s="36">
        <f t="shared" ref="F18:F20" si="6">+D18+E18</f>
        <v>1035</v>
      </c>
      <c r="G18" s="31" t="s">
        <v>86</v>
      </c>
      <c r="H18" s="35">
        <v>45</v>
      </c>
      <c r="I18" s="34">
        <f t="shared" ref="I18:I22" si="7">+E18/F18</f>
        <v>4.7111111111111111E-2</v>
      </c>
      <c r="J18" s="31" t="s">
        <v>105</v>
      </c>
      <c r="K18" s="31">
        <f t="shared" ref="K18:K23" si="8">+F18/H18</f>
        <v>23</v>
      </c>
      <c r="L18" s="31" t="s">
        <v>97</v>
      </c>
    </row>
    <row r="19" spans="1:12" ht="15" x14ac:dyDescent="0.25">
      <c r="A19" s="31" t="s">
        <v>106</v>
      </c>
      <c r="B19" s="70">
        <v>41671</v>
      </c>
      <c r="C19" s="38">
        <v>41699</v>
      </c>
      <c r="D19" s="35">
        <v>477.6</v>
      </c>
      <c r="E19" s="71">
        <v>22.4</v>
      </c>
      <c r="F19" s="36">
        <f t="shared" si="6"/>
        <v>500</v>
      </c>
      <c r="G19" s="31" t="s">
        <v>53</v>
      </c>
      <c r="H19" s="35">
        <v>50</v>
      </c>
      <c r="I19" s="34">
        <f t="shared" si="7"/>
        <v>4.48E-2</v>
      </c>
      <c r="J19" s="31" t="s">
        <v>107</v>
      </c>
      <c r="K19" s="31">
        <f t="shared" si="8"/>
        <v>10</v>
      </c>
      <c r="L19" s="31"/>
    </row>
    <row r="20" spans="1:12" ht="15" x14ac:dyDescent="0.25">
      <c r="A20" s="40" t="s">
        <v>114</v>
      </c>
      <c r="B20" s="72">
        <v>41699</v>
      </c>
      <c r="C20" s="73">
        <v>41730</v>
      </c>
      <c r="D20" s="35">
        <v>334.32</v>
      </c>
      <c r="E20" s="71">
        <v>15.68</v>
      </c>
      <c r="F20" s="36">
        <f t="shared" si="6"/>
        <v>350</v>
      </c>
      <c r="G20" s="31" t="s">
        <v>53</v>
      </c>
      <c r="H20" s="35">
        <v>50</v>
      </c>
      <c r="I20" s="34">
        <f t="shared" si="7"/>
        <v>4.48E-2</v>
      </c>
      <c r="J20" s="40" t="s">
        <v>115</v>
      </c>
      <c r="K20" s="31">
        <f t="shared" si="8"/>
        <v>7</v>
      </c>
      <c r="L20" s="31"/>
    </row>
    <row r="21" spans="1:12" ht="15" x14ac:dyDescent="0.25">
      <c r="A21" s="40" t="s">
        <v>114</v>
      </c>
      <c r="B21" s="72">
        <v>41699</v>
      </c>
      <c r="C21" s="73">
        <v>41730</v>
      </c>
      <c r="D21" s="35">
        <v>134.52000000000001</v>
      </c>
      <c r="E21" s="71">
        <v>5.48</v>
      </c>
      <c r="F21" s="36">
        <f>+D21+E21</f>
        <v>140</v>
      </c>
      <c r="G21" s="31" t="s">
        <v>113</v>
      </c>
      <c r="H21" s="35">
        <v>70</v>
      </c>
      <c r="I21" s="34">
        <f t="shared" si="7"/>
        <v>3.9142857142857146E-2</v>
      </c>
      <c r="J21" s="40" t="s">
        <v>115</v>
      </c>
      <c r="K21" s="31">
        <f t="shared" si="8"/>
        <v>2</v>
      </c>
      <c r="L21" s="75"/>
    </row>
    <row r="22" spans="1:12" ht="15" x14ac:dyDescent="0.25">
      <c r="A22" s="31" t="s">
        <v>135</v>
      </c>
      <c r="B22" s="72">
        <v>41730</v>
      </c>
      <c r="C22" s="38">
        <v>41768</v>
      </c>
      <c r="D22" s="35">
        <v>470.82000000000005</v>
      </c>
      <c r="E22" s="71">
        <v>19.18</v>
      </c>
      <c r="F22" s="36">
        <f t="shared" ref="F22:F25" si="9">+D22+E22</f>
        <v>490.00000000000006</v>
      </c>
      <c r="G22" s="31" t="s">
        <v>113</v>
      </c>
      <c r="H22" s="35">
        <v>70</v>
      </c>
      <c r="I22" s="34">
        <f t="shared" si="7"/>
        <v>3.9142857142857139E-2</v>
      </c>
      <c r="J22" s="31" t="s">
        <v>136</v>
      </c>
      <c r="K22" s="31">
        <f>+F22/H22</f>
        <v>7.0000000000000009</v>
      </c>
      <c r="L22" s="75" t="s">
        <v>132</v>
      </c>
    </row>
    <row r="23" spans="1:12" ht="15" x14ac:dyDescent="0.25">
      <c r="A23" s="31" t="s">
        <v>135</v>
      </c>
      <c r="B23" s="72">
        <v>41730</v>
      </c>
      <c r="C23" s="38">
        <v>41768</v>
      </c>
      <c r="D23" s="35">
        <v>308.03999999999996</v>
      </c>
      <c r="E23" s="71">
        <v>11.96</v>
      </c>
      <c r="F23" s="36">
        <f t="shared" si="9"/>
        <v>319.99999999999994</v>
      </c>
      <c r="G23" s="31" t="s">
        <v>113</v>
      </c>
      <c r="H23" s="35">
        <v>80</v>
      </c>
      <c r="I23" s="34">
        <f>+E23/F23</f>
        <v>3.7375000000000012E-2</v>
      </c>
      <c r="J23" s="31" t="s">
        <v>136</v>
      </c>
      <c r="K23" s="31">
        <f t="shared" si="8"/>
        <v>3.9999999999999991</v>
      </c>
      <c r="L23" s="75" t="s">
        <v>133</v>
      </c>
    </row>
    <row r="24" spans="1:12" ht="15" x14ac:dyDescent="0.25">
      <c r="A24" s="31" t="s">
        <v>141</v>
      </c>
      <c r="B24" s="72">
        <v>41760</v>
      </c>
      <c r="C24" s="38">
        <v>41791</v>
      </c>
      <c r="D24" s="35">
        <v>201.78</v>
      </c>
      <c r="E24" s="71">
        <v>8.2200000000000006</v>
      </c>
      <c r="F24" s="36">
        <f t="shared" si="9"/>
        <v>210</v>
      </c>
      <c r="G24" s="31" t="s">
        <v>113</v>
      </c>
      <c r="H24" s="35">
        <v>70</v>
      </c>
      <c r="I24" s="34">
        <f t="shared" ref="I24" si="10">+E24/F24</f>
        <v>3.9142857142857146E-2</v>
      </c>
      <c r="J24" s="31" t="s">
        <v>142</v>
      </c>
      <c r="K24" s="31">
        <f>+F24/H24</f>
        <v>3</v>
      </c>
      <c r="L24" s="75" t="s">
        <v>132</v>
      </c>
    </row>
    <row r="25" spans="1:12" ht="15" x14ac:dyDescent="0.25">
      <c r="A25" s="31" t="s">
        <v>141</v>
      </c>
      <c r="B25" s="72">
        <v>41760</v>
      </c>
      <c r="C25" s="38">
        <v>41791</v>
      </c>
      <c r="D25" s="35">
        <v>539.07000000000005</v>
      </c>
      <c r="E25" s="71">
        <v>20.93</v>
      </c>
      <c r="F25" s="36">
        <f t="shared" si="9"/>
        <v>560</v>
      </c>
      <c r="G25" s="31" t="s">
        <v>113</v>
      </c>
      <c r="H25" s="35">
        <v>80</v>
      </c>
      <c r="I25" s="34">
        <f>+E25/F25</f>
        <v>3.7374999999999999E-2</v>
      </c>
      <c r="J25" s="31" t="s">
        <v>142</v>
      </c>
      <c r="K25" s="31">
        <f t="shared" ref="K25" si="11">+F25/H25</f>
        <v>7</v>
      </c>
      <c r="L25" s="75" t="s">
        <v>133</v>
      </c>
    </row>
    <row r="1048575" spans="2:3" ht="15" x14ac:dyDescent="0.25">
      <c r="B1048575" s="72"/>
      <c r="C1048575" s="38"/>
    </row>
  </sheetData>
  <printOptions horizontalCentered="1"/>
  <pageMargins left="0" right="0" top="0" bottom="0.5" header="0" footer="0"/>
  <pageSetup scale="86" fitToHeight="0" orientation="landscape" r:id="rId1"/>
  <headerFooter>
    <oddFooter>&amp;L&amp;Z&amp;F
&amp;A&amp;C&amp;P of &amp;N&amp;R&amp;D
&amp;T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E27"/>
  <sheetViews>
    <sheetView workbookViewId="0">
      <selection activeCell="B11" sqref="B11"/>
    </sheetView>
  </sheetViews>
  <sheetFormatPr defaultRowHeight="12.75" x14ac:dyDescent="0.2"/>
  <cols>
    <col min="1" max="1" width="30.28515625" customWidth="1"/>
    <col min="2" max="2" width="10.85546875" bestFit="1" customWidth="1"/>
    <col min="3" max="3" width="11.42578125" customWidth="1"/>
    <col min="4" max="4" width="10.28515625" bestFit="1" customWidth="1"/>
    <col min="5" max="5" width="64" customWidth="1"/>
  </cols>
  <sheetData>
    <row r="1" spans="1:5" ht="18" x14ac:dyDescent="0.25">
      <c r="A1" s="15" t="s">
        <v>40</v>
      </c>
    </row>
    <row r="3" spans="1:5" x14ac:dyDescent="0.2">
      <c r="B3" s="1" t="s">
        <v>28</v>
      </c>
      <c r="C3" s="1" t="s">
        <v>29</v>
      </c>
      <c r="D3" s="1" t="s">
        <v>30</v>
      </c>
      <c r="E3" s="1" t="s">
        <v>34</v>
      </c>
    </row>
    <row r="4" spans="1:5" x14ac:dyDescent="0.2">
      <c r="A4" s="1" t="s">
        <v>16</v>
      </c>
    </row>
    <row r="5" spans="1:5" x14ac:dyDescent="0.2">
      <c r="A5" t="s">
        <v>33</v>
      </c>
      <c r="B5" s="4">
        <v>0</v>
      </c>
      <c r="C5" s="4"/>
      <c r="D5" s="4"/>
    </row>
    <row r="6" spans="1:5" x14ac:dyDescent="0.2">
      <c r="A6" t="s">
        <v>33</v>
      </c>
      <c r="B6" s="4"/>
      <c r="C6" s="4">
        <v>0</v>
      </c>
      <c r="D6" s="4"/>
    </row>
    <row r="7" spans="1:5" x14ac:dyDescent="0.2">
      <c r="A7" s="13"/>
      <c r="B7" s="14"/>
      <c r="C7" s="14">
        <v>0</v>
      </c>
      <c r="D7" s="14"/>
      <c r="E7" s="13"/>
    </row>
    <row r="8" spans="1:5" x14ac:dyDescent="0.2">
      <c r="A8" s="1" t="s">
        <v>35</v>
      </c>
      <c r="B8" s="5">
        <f>SUM(B5:B7)</f>
        <v>0</v>
      </c>
      <c r="C8" s="5">
        <f>SUM(C5:C7)</f>
        <v>0</v>
      </c>
      <c r="D8" s="5">
        <f>C8-B8</f>
        <v>0</v>
      </c>
    </row>
    <row r="9" spans="1:5" x14ac:dyDescent="0.2">
      <c r="B9" s="4"/>
      <c r="C9" s="4"/>
      <c r="D9" s="4"/>
    </row>
    <row r="10" spans="1:5" x14ac:dyDescent="0.2">
      <c r="A10" s="1" t="s">
        <v>31</v>
      </c>
      <c r="B10" s="4"/>
      <c r="C10" s="4"/>
      <c r="D10" s="4"/>
    </row>
    <row r="11" spans="1:5" x14ac:dyDescent="0.2">
      <c r="A11" t="s">
        <v>37</v>
      </c>
      <c r="B11" s="4">
        <v>0</v>
      </c>
      <c r="C11" s="4">
        <v>0</v>
      </c>
      <c r="D11" s="4"/>
    </row>
    <row r="12" spans="1:5" x14ac:dyDescent="0.2">
      <c r="A12" t="s">
        <v>42</v>
      </c>
      <c r="B12" s="4"/>
      <c r="C12" s="4">
        <v>0</v>
      </c>
      <c r="D12" s="4"/>
    </row>
    <row r="13" spans="1:5" x14ac:dyDescent="0.2">
      <c r="A13" t="s">
        <v>43</v>
      </c>
      <c r="B13" s="4"/>
      <c r="C13" s="4">
        <v>0</v>
      </c>
      <c r="D13" s="4"/>
    </row>
    <row r="14" spans="1:5" x14ac:dyDescent="0.2">
      <c r="A14" t="s">
        <v>44</v>
      </c>
      <c r="B14" s="4"/>
      <c r="C14" s="4">
        <v>0</v>
      </c>
      <c r="D14" s="4"/>
    </row>
    <row r="15" spans="1:5" x14ac:dyDescent="0.2">
      <c r="B15" s="4"/>
      <c r="C15" s="4">
        <v>0</v>
      </c>
      <c r="D15" s="4"/>
    </row>
    <row r="16" spans="1:5" x14ac:dyDescent="0.2">
      <c r="A16" s="13"/>
      <c r="B16" s="14"/>
      <c r="C16" s="14"/>
      <c r="D16" s="14"/>
      <c r="E16" s="13"/>
    </row>
    <row r="17" spans="1:4" x14ac:dyDescent="0.2">
      <c r="A17" s="16" t="s">
        <v>36</v>
      </c>
      <c r="B17" s="5">
        <f>SUM(B11:B16)</f>
        <v>0</v>
      </c>
      <c r="C17" s="5">
        <f>SUM(C11:C16)</f>
        <v>0</v>
      </c>
      <c r="D17" s="5">
        <f>C17-B17</f>
        <v>0</v>
      </c>
    </row>
    <row r="18" spans="1:4" x14ac:dyDescent="0.2">
      <c r="B18" s="4"/>
      <c r="C18" s="4"/>
      <c r="D18" s="4"/>
    </row>
    <row r="19" spans="1:4" x14ac:dyDescent="0.2">
      <c r="A19" s="1" t="s">
        <v>32</v>
      </c>
      <c r="B19" s="5">
        <f>B8-B17</f>
        <v>0</v>
      </c>
      <c r="C19" s="5">
        <f>C8-C17</f>
        <v>0</v>
      </c>
      <c r="D19" s="5">
        <f>D8-D17</f>
        <v>0</v>
      </c>
    </row>
    <row r="20" spans="1:4" x14ac:dyDescent="0.2">
      <c r="B20" s="4"/>
      <c r="C20" s="4"/>
      <c r="D20" s="4"/>
    </row>
    <row r="21" spans="1:4" x14ac:dyDescent="0.2">
      <c r="B21" s="4"/>
      <c r="C21" s="4"/>
      <c r="D21" s="4"/>
    </row>
    <row r="24" spans="1:4" x14ac:dyDescent="0.2">
      <c r="C24" s="17"/>
    </row>
    <row r="25" spans="1:4" x14ac:dyDescent="0.2">
      <c r="C25" s="17"/>
    </row>
    <row r="26" spans="1:4" x14ac:dyDescent="0.2">
      <c r="C26" s="17"/>
    </row>
    <row r="27" spans="1:4" x14ac:dyDescent="0.2">
      <c r="C27" s="17"/>
    </row>
  </sheetData>
  <phoneticPr fontId="4" type="noConversion"/>
  <pageMargins left="0.75" right="0.75" top="1" bottom="1" header="0.5" footer="0.5"/>
  <pageSetup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459F0A87E2A3D49883DF8CA81A3CED5" ma:contentTypeVersion="1" ma:contentTypeDescription="Create a new document." ma:contentTypeScope="" ma:versionID="cbbb02dffb7ce370428895e8bb07b74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48c5b5cd9b8d25ff6dd15848836f427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F8DF7B3A-C111-43AC-9EAA-7D7BDE84FA50}"/>
</file>

<file path=customXml/itemProps2.xml><?xml version="1.0" encoding="utf-8"?>
<ds:datastoreItem xmlns:ds="http://schemas.openxmlformats.org/officeDocument/2006/customXml" ds:itemID="{52C2EB80-11BA-4AE9-9CA3-784801900423}"/>
</file>

<file path=customXml/itemProps3.xml><?xml version="1.0" encoding="utf-8"?>
<ds:datastoreItem xmlns:ds="http://schemas.openxmlformats.org/officeDocument/2006/customXml" ds:itemID="{D3C13C0F-3A6A-4689-B0E4-406A38214C3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6</vt:i4>
      </vt:variant>
    </vt:vector>
  </HeadingPairs>
  <TitlesOfParts>
    <vt:vector size="16" baseType="lpstr">
      <vt:lpstr>Bank &amp; Tax Info</vt:lpstr>
      <vt:lpstr>SUMMARY</vt:lpstr>
      <vt:lpstr>Wells Fargo - Checking</vt:lpstr>
      <vt:lpstr>2016 actuals</vt:lpstr>
      <vt:lpstr>Wells Fargo - MoneyMarket</vt:lpstr>
      <vt:lpstr>PayPal</vt:lpstr>
      <vt:lpstr>PayPal-invoices sent</vt:lpstr>
      <vt:lpstr>eventbrite</vt:lpstr>
      <vt:lpstr>2012 Tech-It-Out Webinar</vt:lpstr>
      <vt:lpstr>Download from Wells Fargo</vt:lpstr>
      <vt:lpstr>PayPal!event</vt:lpstr>
      <vt:lpstr>'Wells Fargo - MoneyMarket'!event</vt:lpstr>
      <vt:lpstr>event</vt:lpstr>
      <vt:lpstr>PayPal!type</vt:lpstr>
      <vt:lpstr>'Wells Fargo - MoneyMarket'!type</vt:lpstr>
      <vt:lpstr>type</vt:lpstr>
    </vt:vector>
  </TitlesOfParts>
  <Company>Cox Communications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jmullers</dc:creator>
  <cp:lastModifiedBy>Sarah Fromme</cp:lastModifiedBy>
  <cp:lastPrinted>2013-01-02T16:04:37Z</cp:lastPrinted>
  <dcterms:created xsi:type="dcterms:W3CDTF">2009-05-05T20:55:51Z</dcterms:created>
  <dcterms:modified xsi:type="dcterms:W3CDTF">2017-03-07T22:04:06Z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ContentTypeId">
    <vt:lpwstr>0x0101006459F0A87E2A3D49883DF8CA81A3CED5</vt:lpwstr>
  </property>
</Properties>
</file>